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5" windowWidth="15165" windowHeight="8430" activeTab="0"/>
  </bookViews>
  <sheets>
    <sheet name="แม่แฝก" sheetId="1" r:id="rId1"/>
    <sheet name="งบประมาณ 2555" sheetId="2" r:id="rId2"/>
    <sheet name="Sheet1" sheetId="3" state="hidden" r:id="rId3"/>
    <sheet name="1" sheetId="4" state="hidden" r:id="rId4"/>
    <sheet name="Sheet2" sheetId="5" state="hidden" r:id="rId5"/>
  </sheets>
  <definedNames>
    <definedName name="_xlnm.Print_Titles" localSheetId="0">'แม่แฝก'!$4:$4</definedName>
  </definedNames>
  <calcPr fullCalcOnLoad="1"/>
</workbook>
</file>

<file path=xl/comments1.xml><?xml version="1.0" encoding="utf-8"?>
<comments xmlns="http://schemas.openxmlformats.org/spreadsheetml/2006/main">
  <authors>
    <author>gfmis_user</author>
  </authors>
  <commentList>
    <comment ref="H33" authorId="0">
      <text>
        <r>
          <rPr>
            <b/>
            <sz val="8"/>
            <rFont val="Tahoma"/>
            <family val="0"/>
          </rPr>
          <t>gfmis_user: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<sst xmlns="http://schemas.openxmlformats.org/spreadsheetml/2006/main" count="360" uniqueCount="204">
  <si>
    <t>070035000H0858</t>
  </si>
  <si>
    <t>0700379004420009</t>
  </si>
  <si>
    <t>0700379004420058</t>
  </si>
  <si>
    <t>งบดำเนินงาน</t>
  </si>
  <si>
    <t>หมวด/รหัส</t>
  </si>
  <si>
    <t>โครงการชลประทานเชียงใหม่</t>
  </si>
  <si>
    <t>รหัสงบประมาณ</t>
  </si>
  <si>
    <t>เงินประจำงวด</t>
  </si>
  <si>
    <t>เบิกจ่าย</t>
  </si>
  <si>
    <t>คงเหลือ</t>
  </si>
  <si>
    <t>เปอร์เซ็นต์การเบิกจ่าย</t>
  </si>
  <si>
    <t>ชื่องาน</t>
  </si>
  <si>
    <t>งบลงทุน</t>
  </si>
  <si>
    <t>รายจ่ายอื่น</t>
  </si>
  <si>
    <t>งบกลาง</t>
  </si>
  <si>
    <t>โครงการปฏิบัติการคันคูน้ำที่ 1</t>
  </si>
  <si>
    <t>สำนัก/โครงการ</t>
  </si>
  <si>
    <t>รวม</t>
  </si>
  <si>
    <t>รวมทั้งสิ้น</t>
  </si>
  <si>
    <t>เงินงบประมาณ</t>
  </si>
  <si>
    <t>โครงการส่งน้ำฯแม่แตง</t>
  </si>
  <si>
    <t>โครงการส่งน้ำฯแม่แฝก-แม่งัด</t>
  </si>
  <si>
    <t>โครงการส่งน้ำฯแม่กวง</t>
  </si>
  <si>
    <t>โครงการก่อสร้าง 1</t>
  </si>
  <si>
    <t>ศูนย์ศึกษาฯห้วยฮ่องไคร้</t>
  </si>
  <si>
    <t>ผลการเบิกจ่าย</t>
  </si>
  <si>
    <t>อัตราการเบิกจ่ายทั้งสิ้น  (%)</t>
  </si>
  <si>
    <t>อัตราการเบิกจ่าย</t>
  </si>
  <si>
    <t>กระทรวงการคลัง</t>
  </si>
  <si>
    <t>กรม</t>
  </si>
  <si>
    <t>ไตรมาส 1</t>
  </si>
  <si>
    <t>ไตรมาส 2</t>
  </si>
  <si>
    <t>ไตรมาส 3</t>
  </si>
  <si>
    <t>ไตรมาส 4</t>
  </si>
  <si>
    <t>รวมผลการเบิกจ่ายโครงการชลประทานเชียงใหม่</t>
  </si>
  <si>
    <t>ข้อผูกพัน</t>
  </si>
  <si>
    <t>รหัสกิจกรรมหลัก</t>
  </si>
  <si>
    <t>แหล่งของเงิน</t>
  </si>
  <si>
    <t>ลำดับที่</t>
  </si>
  <si>
    <t>โครงการส่งน้ำและบำรุงรักษาแม่แฝก-แม่งัด (ศูนย์ต้นทุน 0700300172)</t>
  </si>
  <si>
    <t>สำนักชลประทานที่ 1</t>
  </si>
  <si>
    <t>รายการ</t>
  </si>
  <si>
    <t>เบิก</t>
  </si>
  <si>
    <t>0700379001000000</t>
  </si>
  <si>
    <t>รวมหน่วยเบิกจ่ายโครงการ</t>
  </si>
  <si>
    <t>เงินกันเหลื่อมปี</t>
  </si>
  <si>
    <t>0700379002000000</t>
  </si>
  <si>
    <t>0700379003000000</t>
  </si>
  <si>
    <t>ค่าสาธารณูปโภค</t>
  </si>
  <si>
    <t>ค่าตอบแทนใช้สอยและวัสดุ</t>
  </si>
  <si>
    <t>0700379002420013</t>
  </si>
  <si>
    <t>0700379001420006</t>
  </si>
  <si>
    <t>0700379001420188</t>
  </si>
  <si>
    <t>0700379001420036</t>
  </si>
  <si>
    <t>0700379001420147</t>
  </si>
  <si>
    <t>0700379002420007</t>
  </si>
  <si>
    <t>0700379004420007</t>
  </si>
  <si>
    <t>0700379001420002</t>
  </si>
  <si>
    <t>รายงานสรุปผลการก่อหนี้ผูกพันงบประมาณรายจ่ายประจำปีงบประมาณ พ.ศ.2554 ที่จัดสรรให้ใช้จ่ายเป็น ค่าครุภัณฑ์และค่าที่ดินและสิ่งก่อสร้าง ในทุกงบรายจ่าย</t>
  </si>
  <si>
    <t>ตั้งแต่ต้นปีงบประมาณจนถึงวันที่รายงาน     8  ธันวาคม  2554</t>
  </si>
  <si>
    <t>หน่วยงาน   โครงการชลประทานเชียงใหม่                      รหัสศูนย์ต้นทุน    0700300033</t>
  </si>
  <si>
    <t>ระบุงบประมาณที่ได้รับจัดสรร   โดยทำเครื่องหมาย  /  ลงใน  (  )  ดังนี้  ( / )   งบประมาณประจำปี  พ.ศ.2554  (  )  งบแผนปฏิบัติการไทยเข้มแข็ง พ.ศ.2555</t>
  </si>
  <si>
    <t>วงเงินงบประมาณ</t>
  </si>
  <si>
    <t>ยงไม้ได้ดำเนินการใด ๆ</t>
  </si>
  <si>
    <t>(โรดระบุว่าอยู่ในขั้นตอนใด เช่น อยู่ระหว่างดำเนินการเกี่ยวกับสถานที่เนื่องจาก....., พึ่งได้รับงบประมาณ เป็นต้น)</t>
  </si>
  <si>
    <t>วันสิ้นสุดสัญญา</t>
  </si>
  <si>
    <t>เบิกจ่ายเงินจากคลัง</t>
  </si>
  <si>
    <t>เบิกจ่ายแล้วบางส่วนจำนวน (บาท)</t>
  </si>
  <si>
    <t>เบิกจ่ายเสร็จสิ้นแล้วทั้งโครงการ</t>
  </si>
  <si>
    <t>ยังไม่เบิกจ่ายโปรดระบุเหตุผล</t>
  </si>
  <si>
    <t>โปรดระบุปัญหาอุปสรรคที่ทำให้ผลการเบิกจ่ายไม่เป็นไปตามแผนฯพร้อมแนวทางแก้ไข</t>
  </si>
  <si>
    <t>A</t>
  </si>
  <si>
    <t>B</t>
  </si>
  <si>
    <t>C</t>
  </si>
  <si>
    <t>D</t>
  </si>
  <si>
    <t>จำนวนเงินตามสัญา(บาท)</t>
  </si>
  <si>
    <t>E</t>
  </si>
  <si>
    <t>F</t>
  </si>
  <si>
    <t>G</t>
  </si>
  <si>
    <t>H</t>
  </si>
  <si>
    <t>วงเงินเหลือจ่าย(I=B-E)</t>
  </si>
  <si>
    <t>J</t>
  </si>
  <si>
    <t>1.  งบดำเนินงาน</t>
  </si>
  <si>
    <t>2.  ค่าครุภัณฑ์</t>
  </si>
  <si>
    <t>3.  ค่าที่ดินและสิ่งก่อสร้าง</t>
  </si>
  <si>
    <t>อยู่ระหว่างดำเนินการ</t>
  </si>
  <si>
    <t>กรุณาส่งข้อมูลให้สำนักงานคลังจังหวัดเชียงใหม่ ภายในวันที่ 8  ธันวาคม  2553 ทาง e-mail : anchalee t@cgd.go.th  หรือ  cmi@cgd.go.th  ขอบคุณค่ะ</t>
  </si>
  <si>
    <t>(ติดต่อเจ้าหน้าที่  อัญชลี   ไวยอาภา  โทร.0 5311-2399</t>
  </si>
  <si>
    <t>0700379001420105</t>
  </si>
  <si>
    <t>0700379001420031</t>
  </si>
  <si>
    <t>เชียงใหม่</t>
  </si>
  <si>
    <t>แม่แฝก</t>
  </si>
  <si>
    <t>แม่แตง</t>
  </si>
  <si>
    <t>แม่กวง</t>
  </si>
  <si>
    <t>คูน้ำ</t>
  </si>
  <si>
    <t>0700379001410000</t>
  </si>
  <si>
    <t>0700379003420023</t>
  </si>
  <si>
    <t>07003A1036420237</t>
  </si>
  <si>
    <t>0700379001420025</t>
  </si>
  <si>
    <t>9090988010160001</t>
  </si>
  <si>
    <t>0700379002420114</t>
  </si>
  <si>
    <t>0700379001700002</t>
  </si>
  <si>
    <t>0700379001700004</t>
  </si>
  <si>
    <t>0700379001420201</t>
  </si>
  <si>
    <t>0700379001420024</t>
  </si>
  <si>
    <t>0700379003700001</t>
  </si>
  <si>
    <t>0700379001420029</t>
  </si>
  <si>
    <t>0700379001420030</t>
  </si>
  <si>
    <t>ก่อสร้าง1</t>
  </si>
  <si>
    <t>0700379002410000</t>
  </si>
  <si>
    <t>ฮ่องไคร้</t>
  </si>
  <si>
    <t>0700379003410000</t>
  </si>
  <si>
    <t>0700379004410000</t>
  </si>
  <si>
    <t>909098801016</t>
  </si>
  <si>
    <t>0700379003420026</t>
  </si>
  <si>
    <t>9090988010550001</t>
  </si>
  <si>
    <t>รวมทิ้งสิ้น</t>
  </si>
  <si>
    <t>0700379001420033</t>
  </si>
  <si>
    <t>9090988010630001</t>
  </si>
  <si>
    <t>9090988010630002</t>
  </si>
  <si>
    <t>9090988010630003</t>
  </si>
  <si>
    <t>9090988010630004</t>
  </si>
  <si>
    <t>9090988010630005</t>
  </si>
  <si>
    <t>0700379002700001</t>
  </si>
  <si>
    <t>0700379002420012</t>
  </si>
  <si>
    <t>90909880103A0001</t>
  </si>
  <si>
    <t>90909880101A0001</t>
  </si>
  <si>
    <t>9090988010990001</t>
  </si>
  <si>
    <t>0700379002420229</t>
  </si>
  <si>
    <t>0700379003420104</t>
  </si>
  <si>
    <t>90909880103G0001</t>
  </si>
  <si>
    <t>90909880103G0002</t>
  </si>
  <si>
    <t>0700379003110000</t>
  </si>
  <si>
    <t>0700391052410000</t>
  </si>
  <si>
    <t>90909880103M0001</t>
  </si>
  <si>
    <t>90909880106M0001</t>
  </si>
  <si>
    <t>90909880106M0002</t>
  </si>
  <si>
    <t>90909880106M0003</t>
  </si>
  <si>
    <t>90909880109K</t>
  </si>
  <si>
    <t>รวมงบกลาง</t>
  </si>
  <si>
    <t>รวมรหัสงาน  22701</t>
  </si>
  <si>
    <t>แผนงานส่งเสริมการบริหารจัดการน้ำอย่างบูรณาการ  การจัดการน้ำชลประทาน</t>
  </si>
  <si>
    <t>สะพานคอนกรีตเสริมเหล็ก คลองส่งน้ำสายใหญ่แม่แฝก</t>
  </si>
  <si>
    <t>ก่อสร้าง</t>
  </si>
  <si>
    <t>รายงานการเบิกจ่ายเงินงบประมาณ  2556</t>
  </si>
  <si>
    <t>0700322001000000</t>
  </si>
  <si>
    <t>ค่าตอบแทนใช้สอยและวัสดุ (ค่าตอบแทนอาสาสมัคร)</t>
  </si>
  <si>
    <t>070035000H0857</t>
  </si>
  <si>
    <t>รวม 0700322001420052</t>
  </si>
  <si>
    <t>0700322001420052</t>
  </si>
  <si>
    <t>บำรุงรักษาหัวงานฝายสินธุกิจปรีชา 453 ไร่</t>
  </si>
  <si>
    <t>บำรุงรักษาหัวงานเขื่อนแม่งัดสมบูรณ์ชล  731 ไร่</t>
  </si>
  <si>
    <t>บำรุงรักษาคลองส่งน้ำสายใหญ่และคลองซอย แม่งัด 11 สาย 39.200กม</t>
  </si>
  <si>
    <t>บำรุงรักษาคลองส่งน้ำสายใหญ่และคลองซอย แม่แฝก 19 สาย 127.800กม</t>
  </si>
  <si>
    <t>รวม 0700322001410029</t>
  </si>
  <si>
    <t>0700322001410029</t>
  </si>
  <si>
    <t>กม.12+850 โครงการส่งน้ำและบำรุงรักษาแม่แฝก-แม่งัด</t>
  </si>
  <si>
    <t>การเบิกจ่ายเงินงบประมาณปีงบประมาณ  2556</t>
  </si>
  <si>
    <t xml:space="preserve">   -เงินงบประมาณ 2556</t>
  </si>
  <si>
    <t>ซ่อมแซมเครื่องกว้านบานระบายคลองส่งน้ำแม่แฝก 1 งาน</t>
  </si>
  <si>
    <t>ซ่อมแซม ปตร. ปากคลองส่งน้ำสายใหญ่แม่แฝก 1 งาน</t>
  </si>
  <si>
    <t>ซ่อมแซมท่อลอดคลองซอย 1R-3L-RMC แม่งัด กม.0+700 1 งาน</t>
  </si>
  <si>
    <t>รวม 0700322001420062</t>
  </si>
  <si>
    <t>0700322001420062</t>
  </si>
  <si>
    <t>ค่าบำรุงรักษาทางลำเลียงใหญ่</t>
  </si>
  <si>
    <t>รวม 0700322001410021</t>
  </si>
  <si>
    <t>0700322001410021</t>
  </si>
  <si>
    <t>ขยายเขตไฟฟ้าแรงสูงอาคารที่ทำการ โครงการฯแม่แฝก-แม่งัด</t>
  </si>
  <si>
    <t>ค่าใช้จ่ายอื่น</t>
  </si>
  <si>
    <t>รวม 0700322001700002</t>
  </si>
  <si>
    <t>0700322001700002</t>
  </si>
  <si>
    <t>ค่าใช้จ่ายในการปรับปรุงระบบการจัดการน้ำและพัฒนาองค์กรผู้ใช้น้ำ</t>
  </si>
  <si>
    <t>ซ่อมแซมคลองซอย 1L-8R แม่แฝก</t>
  </si>
  <si>
    <t>รวม 0700322001420053</t>
  </si>
  <si>
    <t>0700322001420053</t>
  </si>
  <si>
    <t>ขุดลอกหน้าฝายสินธุกิจปรีชา</t>
  </si>
  <si>
    <t>รวม 0700322001420054</t>
  </si>
  <si>
    <t>0700322001420054</t>
  </si>
  <si>
    <t>ขุดลอกลำน้ำแม่งัด กม.0+000-3+000</t>
  </si>
  <si>
    <t>ขุดลอกคลองส่งน้ำสายใหญ่แม่แฝก กม.22+000-36+000</t>
  </si>
  <si>
    <t>(5000H0858207)</t>
  </si>
  <si>
    <t>ซ่อมแซมระบบไฟฟ้าเครื่องกว้านระบาย อาคารระบายน้ำ</t>
  </si>
  <si>
    <t>(Service Spillway) เขื่อนแม่งัดสมบูรณ์ชล</t>
  </si>
  <si>
    <t>ซ่อมแซมไซฟ่อน คลองซอย 9 ขวา แม่แฝก กม.1+690</t>
  </si>
  <si>
    <t>ซ่อมแซมหินเรียงท้ายฝายแม่แฝก</t>
  </si>
  <si>
    <t>ซ่อมแซมท่อลอดคลอง กม.2+669 RMC แม่งัด</t>
  </si>
  <si>
    <t>ซ่อมแซมท่อลอดคลอง กม.5+224 LMC แม่งัด</t>
  </si>
  <si>
    <t>ซ่อมแซมคลองส่งน้ำ 3L-1R-LMC แม่งัด และอาคารประกอบ</t>
  </si>
  <si>
    <t>ซ่อมแซมคลองส่งน้ำ 5R-2L-RMC แม่งัด และอาคารประกอบ</t>
  </si>
  <si>
    <t>ซ่อมแซมอาคารพลับพลาเขื่อนแม่งัดสมบูรณ์ชล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</si>
  <si>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</si>
  <si>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</si>
  <si>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</si>
  <si>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</si>
  <si>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</si>
  <si>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</si>
  <si>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</si>
  <si>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</si>
  <si>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</si>
  <si>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</si>
  <si>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</si>
  <si>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</si>
  <si>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ณ วันที่ 28 กุมภาพันธ์ 2556</t>
  </si>
  <si>
    <t>โครงการส่งน้ำและบำรุงรักษาแม่แฝก-แม่งัด</t>
  </si>
</sst>
</file>

<file path=xl/styles.xml><?xml version="1.0" encoding="utf-8"?>
<styleSheet xmlns="http://schemas.openxmlformats.org/spreadsheetml/2006/main">
  <numFmts count="6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0.0000000"/>
    <numFmt numFmtId="208" formatCode="0.000000"/>
    <numFmt numFmtId="209" formatCode="0.00000"/>
    <numFmt numFmtId="210" formatCode="0.0000"/>
    <numFmt numFmtId="211" formatCode="0.000"/>
    <numFmt numFmtId="212" formatCode="#,##0.00000000000"/>
    <numFmt numFmtId="213" formatCode="#,##0.0000000000"/>
    <numFmt numFmtId="214" formatCode="#,##0.000000000"/>
    <numFmt numFmtId="215" formatCode="#,##0.00000000"/>
    <numFmt numFmtId="216" formatCode="#,##0.0000000"/>
    <numFmt numFmtId="217" formatCode="#,##0.000000"/>
    <numFmt numFmtId="218" formatCode="#,##0.00000"/>
    <numFmt numFmtId="219" formatCode="#,##0.0000"/>
    <numFmt numFmtId="220" formatCode="#,##0.000"/>
    <numFmt numFmtId="221" formatCode="#,##0.0"/>
    <numFmt numFmtId="222" formatCode="_-* #,##0.0_-;\-* #,##0.0_-;_-* &quot;-&quot;??_-;_-@_-"/>
    <numFmt numFmtId="223" formatCode="0.0%"/>
    <numFmt numFmtId="224" formatCode="#,##0.00;[Red]#,##0.00"/>
    <numFmt numFmtId="225" formatCode="&quot;ใช่&quot;;&quot;ใช่&quot;;&quot;ไม่ใช่&quot;"/>
    <numFmt numFmtId="226" formatCode="&quot;จริง&quot;;&quot;จริง&quot;;&quot;เท็จ&quot;"/>
    <numFmt numFmtId="227" formatCode="&quot;เปิด&quot;;&quot;เปิด&quot;;&quot;ปิด&quot;"/>
    <numFmt numFmtId="228" formatCode="[$€-2]\ #,##0.00_);[Red]\([$€-2]\ #,##0.00\)"/>
    <numFmt numFmtId="229" formatCode="#,##0.00_ ;\-#,##0.00\ "/>
    <numFmt numFmtId="230" formatCode="0.00_);[Red]\(0.00\)"/>
    <numFmt numFmtId="231" formatCode="_-* #,##0_-;\-* #,##0_-;_-* &quot;-&quot;??_-;_-@_-"/>
    <numFmt numFmtId="232" formatCode="0.0"/>
    <numFmt numFmtId="233" formatCode="_(* #,##0.0_);_(* \(#,##0.0\);_(* &quot;-&quot;??_);_(@_)"/>
    <numFmt numFmtId="234" formatCode="_(* #,##0_);_(* \(#,##0\);_(* &quot;-&quot;??_);_(@_)"/>
    <numFmt numFmtId="235" formatCode="#,##0.0_);\(#,##0.0\)"/>
  </numFmts>
  <fonts count="60">
    <font>
      <sz val="10"/>
      <name val="Arial"/>
      <family val="0"/>
    </font>
    <font>
      <sz val="14"/>
      <name val="Cordia New"/>
      <family val="2"/>
    </font>
    <font>
      <sz val="14"/>
      <name val="Angsana New"/>
      <family val="1"/>
    </font>
    <font>
      <sz val="16"/>
      <name val="Angsana New"/>
      <family val="1"/>
    </font>
    <font>
      <sz val="14"/>
      <name val="Browallia New"/>
      <family val="2"/>
    </font>
    <font>
      <b/>
      <sz val="16"/>
      <name val="Angsana New"/>
      <family val="1"/>
    </font>
    <font>
      <b/>
      <sz val="14"/>
      <name val="Cordia New"/>
      <family val="2"/>
    </font>
    <font>
      <b/>
      <sz val="18"/>
      <name val="Angsana New"/>
      <family val="1"/>
    </font>
    <font>
      <b/>
      <u val="double"/>
      <sz val="16"/>
      <name val="Angsana New"/>
      <family val="1"/>
    </font>
    <font>
      <b/>
      <sz val="14"/>
      <name val="Angsana New"/>
      <family val="1"/>
    </font>
    <font>
      <b/>
      <u val="single"/>
      <sz val="14"/>
      <name val="Cordia New"/>
      <family val="2"/>
    </font>
    <font>
      <b/>
      <u val="single"/>
      <sz val="14"/>
      <name val="Angsana New"/>
      <family val="1"/>
    </font>
    <font>
      <b/>
      <sz val="14"/>
      <name val="CordiaUPC"/>
      <family val="2"/>
    </font>
    <font>
      <b/>
      <u val="double"/>
      <sz val="14"/>
      <name val="Cordia New"/>
      <family val="2"/>
    </font>
    <font>
      <u val="single"/>
      <sz val="14"/>
      <name val="Browallia New"/>
      <family val="2"/>
    </font>
    <font>
      <b/>
      <sz val="14"/>
      <name val="Browallia New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sz val="13"/>
      <name val="Angsana New"/>
      <family val="1"/>
    </font>
    <font>
      <b/>
      <u val="single"/>
      <sz val="16"/>
      <name val="Angsana New"/>
      <family val="1"/>
    </font>
    <font>
      <sz val="16"/>
      <color indexed="10"/>
      <name val="Angsana New"/>
      <family val="1"/>
    </font>
    <font>
      <sz val="12"/>
      <name val="Angsana New"/>
      <family val="1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double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1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0" borderId="2" applyNumberFormat="0" applyAlignment="0" applyProtection="0"/>
    <xf numFmtId="0" fontId="49" fillId="0" borderId="3" applyNumberFormat="0" applyFill="0" applyAlignment="0" applyProtection="0"/>
    <xf numFmtId="0" fontId="50" fillId="21" borderId="0" applyNumberFormat="0" applyBorder="0" applyAlignment="0" applyProtection="0"/>
    <xf numFmtId="0" fontId="51" fillId="22" borderId="1" applyNumberFormat="0" applyAlignment="0" applyProtection="0"/>
    <xf numFmtId="0" fontId="52" fillId="23" borderId="0" applyNumberFormat="0" applyBorder="0" applyAlignment="0" applyProtection="0"/>
    <xf numFmtId="0" fontId="53" fillId="0" borderId="4" applyNumberFormat="0" applyFill="0" applyAlignment="0" applyProtection="0"/>
    <xf numFmtId="0" fontId="54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55" fillId="19" borderId="5" applyNumberFormat="0" applyAlignment="0" applyProtection="0"/>
    <xf numFmtId="0" fontId="0" fillId="31" borderId="6" applyNumberFormat="0" applyFon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" fontId="4" fillId="0" borderId="12" xfId="33" applyNumberFormat="1" applyFont="1" applyBorder="1" applyAlignment="1" quotePrefix="1">
      <alignment horizontal="right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 quotePrefix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3" fillId="0" borderId="16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7" xfId="0" applyFont="1" applyBorder="1" applyAlignment="1">
      <alignment/>
    </xf>
    <xf numFmtId="0" fontId="9" fillId="0" borderId="0" xfId="0" applyFont="1" applyAlignment="1">
      <alignment/>
    </xf>
    <xf numFmtId="43" fontId="9" fillId="0" borderId="18" xfId="33" applyFont="1" applyBorder="1" applyAlignment="1">
      <alignment/>
    </xf>
    <xf numFmtId="43" fontId="9" fillId="0" borderId="18" xfId="0" applyNumberFormat="1" applyFont="1" applyBorder="1" applyAlignment="1">
      <alignment/>
    </xf>
    <xf numFmtId="0" fontId="9" fillId="0" borderId="18" xfId="0" applyFont="1" applyBorder="1" applyAlignment="1">
      <alignment/>
    </xf>
    <xf numFmtId="43" fontId="9" fillId="0" borderId="17" xfId="33" applyFont="1" applyBorder="1" applyAlignment="1">
      <alignment/>
    </xf>
    <xf numFmtId="43" fontId="9" fillId="0" borderId="17" xfId="0" applyNumberFormat="1" applyFont="1" applyBorder="1" applyAlignment="1">
      <alignment/>
    </xf>
    <xf numFmtId="0" fontId="9" fillId="0" borderId="12" xfId="0" applyFont="1" applyBorder="1" applyAlignment="1">
      <alignment/>
    </xf>
    <xf numFmtId="43" fontId="9" fillId="0" borderId="12" xfId="33" applyFont="1" applyBorder="1" applyAlignment="1">
      <alignment/>
    </xf>
    <xf numFmtId="43" fontId="9" fillId="0" borderId="12" xfId="0" applyNumberFormat="1" applyFont="1" applyBorder="1" applyAlignment="1">
      <alignment/>
    </xf>
    <xf numFmtId="0" fontId="9" fillId="0" borderId="19" xfId="0" applyFont="1" applyBorder="1" applyAlignment="1">
      <alignment/>
    </xf>
    <xf numFmtId="43" fontId="2" fillId="0" borderId="0" xfId="33" applyFont="1" applyAlignment="1">
      <alignment/>
    </xf>
    <xf numFmtId="0" fontId="8" fillId="0" borderId="13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4" fontId="4" fillId="0" borderId="13" xfId="0" applyNumberFormat="1" applyFont="1" applyBorder="1" applyAlignment="1" quotePrefix="1">
      <alignment/>
    </xf>
    <xf numFmtId="0" fontId="8" fillId="0" borderId="12" xfId="0" applyFont="1" applyBorder="1" applyAlignment="1">
      <alignment horizontal="left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/>
    </xf>
    <xf numFmtId="0" fontId="4" fillId="0" borderId="13" xfId="0" applyNumberFormat="1" applyFont="1" applyBorder="1" applyAlignment="1" quotePrefix="1">
      <alignment horizontal="center"/>
    </xf>
    <xf numFmtId="0" fontId="13" fillId="0" borderId="12" xfId="0" applyFont="1" applyBorder="1" applyAlignment="1">
      <alignment horizontal="left"/>
    </xf>
    <xf numFmtId="43" fontId="2" fillId="0" borderId="0" xfId="0" applyNumberFormat="1" applyFont="1" applyAlignment="1">
      <alignment/>
    </xf>
    <xf numFmtId="0" fontId="3" fillId="0" borderId="22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20" xfId="0" applyFont="1" applyFill="1" applyBorder="1" applyAlignment="1">
      <alignment horizontal="center" vertical="center" wrapText="1"/>
    </xf>
    <xf numFmtId="43" fontId="5" fillId="0" borderId="23" xfId="0" applyNumberFormat="1" applyFont="1" applyFill="1" applyBorder="1" applyAlignment="1">
      <alignment/>
    </xf>
    <xf numFmtId="0" fontId="3" fillId="0" borderId="16" xfId="0" applyFont="1" applyFill="1" applyBorder="1" applyAlignment="1">
      <alignment/>
    </xf>
    <xf numFmtId="43" fontId="3" fillId="0" borderId="23" xfId="33" applyFont="1" applyFill="1" applyBorder="1" applyAlignment="1">
      <alignment horizontal="center"/>
    </xf>
    <xf numFmtId="39" fontId="3" fillId="0" borderId="12" xfId="33" applyNumberFormat="1" applyFont="1" applyFill="1" applyBorder="1" applyAlignment="1">
      <alignment/>
    </xf>
    <xf numFmtId="4" fontId="3" fillId="0" borderId="23" xfId="0" applyNumberFormat="1" applyFont="1" applyFill="1" applyBorder="1" applyAlignment="1">
      <alignment horizontal="right"/>
    </xf>
    <xf numFmtId="0" fontId="5" fillId="0" borderId="21" xfId="0" applyFont="1" applyFill="1" applyBorder="1" applyAlignment="1">
      <alignment horizontal="center" vertical="center" wrapText="1"/>
    </xf>
    <xf numFmtId="39" fontId="3" fillId="0" borderId="11" xfId="33" applyNumberFormat="1" applyFont="1" applyFill="1" applyBorder="1" applyAlignment="1" quotePrefix="1">
      <alignment horizontal="right"/>
    </xf>
    <xf numFmtId="4" fontId="4" fillId="0" borderId="11" xfId="33" applyNumberFormat="1" applyFont="1" applyFill="1" applyBorder="1" applyAlignment="1" quotePrefix="1">
      <alignment horizontal="right"/>
    </xf>
    <xf numFmtId="43" fontId="3" fillId="0" borderId="0" xfId="0" applyNumberFormat="1" applyFont="1" applyFill="1" applyBorder="1" applyAlignment="1">
      <alignment/>
    </xf>
    <xf numFmtId="43" fontId="3" fillId="0" borderId="16" xfId="0" applyNumberFormat="1" applyFont="1" applyFill="1" applyBorder="1" applyAlignment="1">
      <alignment/>
    </xf>
    <xf numFmtId="4" fontId="5" fillId="0" borderId="20" xfId="0" applyNumberFormat="1" applyFont="1" applyFill="1" applyBorder="1" applyAlignment="1">
      <alignment horizontal="center" vertical="center" wrapText="1"/>
    </xf>
    <xf numFmtId="4" fontId="4" fillId="0" borderId="17" xfId="33" applyNumberFormat="1" applyFont="1" applyFill="1" applyBorder="1" applyAlignment="1" quotePrefix="1">
      <alignment horizontal="right"/>
    </xf>
    <xf numFmtId="39" fontId="3" fillId="0" borderId="12" xfId="33" applyNumberFormat="1" applyFont="1" applyFill="1" applyBorder="1" applyAlignment="1" quotePrefix="1">
      <alignment horizontal="right"/>
    </xf>
    <xf numFmtId="4" fontId="4" fillId="0" borderId="12" xfId="33" applyNumberFormat="1" applyFont="1" applyFill="1" applyBorder="1" applyAlignment="1" quotePrefix="1">
      <alignment horizontal="right"/>
    </xf>
    <xf numFmtId="4" fontId="4" fillId="0" borderId="19" xfId="33" applyNumberFormat="1" applyFont="1" applyFill="1" applyBorder="1" applyAlignment="1" quotePrefix="1">
      <alignment horizontal="right"/>
    </xf>
    <xf numFmtId="4" fontId="4" fillId="0" borderId="16" xfId="33" applyNumberFormat="1" applyFont="1" applyFill="1" applyBorder="1" applyAlignment="1" quotePrefix="1">
      <alignment horizontal="right"/>
    </xf>
    <xf numFmtId="4" fontId="15" fillId="0" borderId="23" xfId="33" applyNumberFormat="1" applyFont="1" applyFill="1" applyBorder="1" applyAlignment="1">
      <alignment horizontal="center"/>
    </xf>
    <xf numFmtId="4" fontId="4" fillId="0" borderId="23" xfId="33" applyNumberFormat="1" applyFont="1" applyFill="1" applyBorder="1" applyAlignment="1">
      <alignment horizontal="center"/>
    </xf>
    <xf numFmtId="4" fontId="4" fillId="0" borderId="17" xfId="33" applyNumberFormat="1" applyFont="1" applyFill="1" applyBorder="1" applyAlignment="1">
      <alignment horizontal="center"/>
    </xf>
    <xf numFmtId="4" fontId="4" fillId="0" borderId="12" xfId="33" applyNumberFormat="1" applyFont="1" applyFill="1" applyBorder="1" applyAlignment="1">
      <alignment horizontal="center"/>
    </xf>
    <xf numFmtId="4" fontId="4" fillId="0" borderId="19" xfId="33" applyNumberFormat="1" applyFont="1" applyFill="1" applyBorder="1" applyAlignment="1">
      <alignment horizontal="center"/>
    </xf>
    <xf numFmtId="4" fontId="4" fillId="0" borderId="22" xfId="33" applyNumberFormat="1" applyFont="1" applyFill="1" applyBorder="1" applyAlignment="1">
      <alignment horizontal="center"/>
    </xf>
    <xf numFmtId="4" fontId="4" fillId="0" borderId="16" xfId="33" applyNumberFormat="1" applyFont="1" applyFill="1" applyBorder="1" applyAlignment="1">
      <alignment horizontal="center"/>
    </xf>
    <xf numFmtId="39" fontId="3" fillId="0" borderId="24" xfId="33" applyNumberFormat="1" applyFont="1" applyFill="1" applyBorder="1" applyAlignment="1" quotePrefix="1">
      <alignment horizontal="right"/>
    </xf>
    <xf numFmtId="39" fontId="3" fillId="0" borderId="17" xfId="33" applyNumberFormat="1" applyFont="1" applyFill="1" applyBorder="1" applyAlignment="1" quotePrefix="1">
      <alignment horizontal="right"/>
    </xf>
    <xf numFmtId="0" fontId="2" fillId="0" borderId="0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43" fontId="6" fillId="0" borderId="0" xfId="0" applyNumberFormat="1" applyFont="1" applyFill="1" applyBorder="1" applyAlignment="1">
      <alignment horizontal="center" vertical="center"/>
    </xf>
    <xf numFmtId="43" fontId="6" fillId="0" borderId="0" xfId="0" applyNumberFormat="1" applyFont="1" applyFill="1" applyAlignment="1">
      <alignment/>
    </xf>
    <xf numFmtId="4" fontId="4" fillId="0" borderId="22" xfId="33" applyNumberFormat="1" applyFont="1" applyFill="1" applyBorder="1" applyAlignment="1" quotePrefix="1">
      <alignment horizontal="right"/>
    </xf>
    <xf numFmtId="0" fontId="12" fillId="0" borderId="0" xfId="0" applyFont="1" applyBorder="1" applyAlignment="1">
      <alignment horizontal="center"/>
    </xf>
    <xf numFmtId="10" fontId="12" fillId="0" borderId="0" xfId="0" applyNumberFormat="1" applyFont="1" applyBorder="1" applyAlignment="1">
      <alignment horizontal="center"/>
    </xf>
    <xf numFmtId="0" fontId="4" fillId="0" borderId="25" xfId="0" applyFont="1" applyBorder="1" applyAlignment="1" quotePrefix="1">
      <alignment horizontal="center"/>
    </xf>
    <xf numFmtId="39" fontId="3" fillId="0" borderId="17" xfId="33" applyNumberFormat="1" applyFont="1" applyFill="1" applyBorder="1" applyAlignment="1">
      <alignment/>
    </xf>
    <xf numFmtId="0" fontId="10" fillId="0" borderId="13" xfId="0" applyFont="1" applyBorder="1" applyAlignment="1">
      <alignment/>
    </xf>
    <xf numFmtId="0" fontId="9" fillId="0" borderId="0" xfId="0" applyFont="1" applyFill="1" applyAlignment="1">
      <alignment/>
    </xf>
    <xf numFmtId="39" fontId="3" fillId="0" borderId="26" xfId="33" applyNumberFormat="1" applyFont="1" applyFill="1" applyBorder="1" applyAlignment="1" quotePrefix="1">
      <alignment horizontal="right"/>
    </xf>
    <xf numFmtId="39" fontId="3" fillId="0" borderId="22" xfId="33" applyNumberFormat="1" applyFont="1" applyFill="1" applyBorder="1" applyAlignment="1" quotePrefix="1">
      <alignment horizontal="right"/>
    </xf>
    <xf numFmtId="39" fontId="3" fillId="0" borderId="22" xfId="33" applyNumberFormat="1" applyFont="1" applyFill="1" applyBorder="1" applyAlignment="1">
      <alignment/>
    </xf>
    <xf numFmtId="4" fontId="4" fillId="0" borderId="16" xfId="33" applyNumberFormat="1" applyFont="1" applyFill="1" applyBorder="1" applyAlignment="1">
      <alignment/>
    </xf>
    <xf numFmtId="4" fontId="4" fillId="0" borderId="0" xfId="33" applyNumberFormat="1" applyFont="1" applyFill="1" applyBorder="1" applyAlignment="1" quotePrefix="1">
      <alignment horizontal="right"/>
    </xf>
    <xf numFmtId="43" fontId="3" fillId="32" borderId="23" xfId="33" applyFont="1" applyFill="1" applyBorder="1" applyAlignment="1">
      <alignment horizontal="center"/>
    </xf>
    <xf numFmtId="4" fontId="3" fillId="32" borderId="23" xfId="0" applyNumberFormat="1" applyFont="1" applyFill="1" applyBorder="1" applyAlignment="1">
      <alignment horizontal="right"/>
    </xf>
    <xf numFmtId="0" fontId="3" fillId="0" borderId="20" xfId="0" applyFont="1" applyBorder="1" applyAlignment="1">
      <alignment/>
    </xf>
    <xf numFmtId="43" fontId="3" fillId="0" borderId="20" xfId="33" applyFont="1" applyBorder="1" applyAlignment="1">
      <alignment/>
    </xf>
    <xf numFmtId="0" fontId="3" fillId="0" borderId="0" xfId="0" applyFont="1" applyAlignment="1">
      <alignment/>
    </xf>
    <xf numFmtId="43" fontId="2" fillId="0" borderId="12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4" fontId="4" fillId="0" borderId="17" xfId="33" applyNumberFormat="1" applyFont="1" applyFill="1" applyBorder="1" applyAlignment="1">
      <alignment/>
    </xf>
    <xf numFmtId="4" fontId="14" fillId="0" borderId="24" xfId="33" applyNumberFormat="1" applyFont="1" applyFill="1" applyBorder="1" applyAlignment="1" quotePrefix="1">
      <alignment horizontal="right"/>
    </xf>
    <xf numFmtId="4" fontId="4" fillId="0" borderId="24" xfId="33" applyNumberFormat="1" applyFont="1" applyFill="1" applyBorder="1" applyAlignment="1">
      <alignment horizontal="right"/>
    </xf>
    <xf numFmtId="4" fontId="4" fillId="0" borderId="24" xfId="33" applyNumberFormat="1" applyFont="1" applyFill="1" applyBorder="1" applyAlignment="1" quotePrefix="1">
      <alignment horizontal="right"/>
    </xf>
    <xf numFmtId="39" fontId="2" fillId="0" borderId="12" xfId="33" applyNumberFormat="1" applyFont="1" applyBorder="1" applyAlignment="1" quotePrefix="1">
      <alignment horizontal="right"/>
    </xf>
    <xf numFmtId="4" fontId="4" fillId="0" borderId="25" xfId="0" applyNumberFormat="1" applyFont="1" applyBorder="1" applyAlignment="1" quotePrefix="1">
      <alignment/>
    </xf>
    <xf numFmtId="0" fontId="4" fillId="0" borderId="25" xfId="0" applyNumberFormat="1" applyFont="1" applyBorder="1" applyAlignment="1" quotePrefix="1">
      <alignment horizontal="center"/>
    </xf>
    <xf numFmtId="39" fontId="2" fillId="0" borderId="19" xfId="33" applyNumberFormat="1" applyFont="1" applyBorder="1" applyAlignment="1" quotePrefix="1">
      <alignment horizontal="right"/>
    </xf>
    <xf numFmtId="39" fontId="3" fillId="0" borderId="19" xfId="33" applyNumberFormat="1" applyFont="1" applyFill="1" applyBorder="1" applyAlignment="1">
      <alignment/>
    </xf>
    <xf numFmtId="39" fontId="3" fillId="0" borderId="27" xfId="33" applyNumberFormat="1" applyFont="1" applyFill="1" applyBorder="1" applyAlignment="1" quotePrefix="1">
      <alignment horizontal="right"/>
    </xf>
    <xf numFmtId="39" fontId="3" fillId="0" borderId="19" xfId="33" applyNumberFormat="1" applyFont="1" applyFill="1" applyBorder="1" applyAlignment="1" quotePrefix="1">
      <alignment horizontal="right"/>
    </xf>
    <xf numFmtId="43" fontId="3" fillId="0" borderId="19" xfId="33" applyFont="1" applyFill="1" applyBorder="1" applyAlignment="1">
      <alignment horizontal="center"/>
    </xf>
    <xf numFmtId="0" fontId="4" fillId="0" borderId="28" xfId="0" applyNumberFormat="1" applyFont="1" applyBorder="1" applyAlignment="1" quotePrefix="1">
      <alignment horizontal="center"/>
    </xf>
    <xf numFmtId="39" fontId="2" fillId="0" borderId="22" xfId="33" applyNumberFormat="1" applyFont="1" applyBorder="1" applyAlignment="1">
      <alignment horizontal="left"/>
    </xf>
    <xf numFmtId="194" fontId="3" fillId="0" borderId="0" xfId="0" applyNumberFormat="1" applyFont="1" applyFill="1" applyBorder="1" applyAlignment="1">
      <alignment/>
    </xf>
    <xf numFmtId="223" fontId="12" fillId="0" borderId="0" xfId="0" applyNumberFormat="1" applyFont="1" applyBorder="1" applyAlignment="1">
      <alignment horizontal="center"/>
    </xf>
    <xf numFmtId="9" fontId="12" fillId="0" borderId="0" xfId="0" applyNumberFormat="1" applyFont="1" applyBorder="1" applyAlignment="1">
      <alignment horizontal="center"/>
    </xf>
    <xf numFmtId="43" fontId="3" fillId="0" borderId="29" xfId="33" applyFont="1" applyFill="1" applyBorder="1" applyAlignment="1">
      <alignment horizontal="center"/>
    </xf>
    <xf numFmtId="4" fontId="4" fillId="0" borderId="29" xfId="33" applyNumberFormat="1" applyFont="1" applyFill="1" applyBorder="1" applyAlignment="1" quotePrefix="1">
      <alignment horizontal="right"/>
    </xf>
    <xf numFmtId="0" fontId="3" fillId="0" borderId="0" xfId="0" applyFont="1" applyAlignment="1" quotePrefix="1">
      <alignment/>
    </xf>
    <xf numFmtId="43" fontId="3" fillId="0" borderId="0" xfId="33" applyFont="1" applyAlignment="1">
      <alignment/>
    </xf>
    <xf numFmtId="40" fontId="3" fillId="0" borderId="0" xfId="33" applyNumberFormat="1" applyFont="1" applyAlignment="1">
      <alignment/>
    </xf>
    <xf numFmtId="4" fontId="4" fillId="0" borderId="13" xfId="0" applyNumberFormat="1" applyFont="1" applyBorder="1" applyAlignment="1">
      <alignment/>
    </xf>
    <xf numFmtId="4" fontId="4" fillId="0" borderId="12" xfId="33" applyNumberFormat="1" applyFont="1" applyFill="1" applyBorder="1" applyAlignment="1">
      <alignment/>
    </xf>
    <xf numFmtId="4" fontId="4" fillId="0" borderId="23" xfId="33" applyNumberFormat="1" applyFont="1" applyFill="1" applyBorder="1" applyAlignment="1">
      <alignment horizontal="center"/>
    </xf>
    <xf numFmtId="43" fontId="3" fillId="0" borderId="0" xfId="33" applyFont="1" applyFill="1" applyAlignment="1">
      <alignment/>
    </xf>
    <xf numFmtId="43" fontId="2" fillId="0" borderId="12" xfId="33" applyFont="1" applyBorder="1" applyAlignment="1">
      <alignment/>
    </xf>
    <xf numFmtId="43" fontId="2" fillId="0" borderId="17" xfId="33" applyFont="1" applyBorder="1" applyAlignment="1">
      <alignment/>
    </xf>
    <xf numFmtId="43" fontId="2" fillId="0" borderId="17" xfId="0" applyNumberFormat="1" applyFont="1" applyBorder="1" applyAlignment="1">
      <alignment/>
    </xf>
    <xf numFmtId="43" fontId="2" fillId="0" borderId="17" xfId="0" applyNumberFormat="1" applyFont="1" applyFill="1" applyBorder="1" applyAlignment="1">
      <alignment/>
    </xf>
    <xf numFmtId="39" fontId="2" fillId="0" borderId="12" xfId="33" applyNumberFormat="1" applyFont="1" applyBorder="1" applyAlignment="1">
      <alignment horizontal="left"/>
    </xf>
    <xf numFmtId="39" fontId="3" fillId="0" borderId="29" xfId="33" applyNumberFormat="1" applyFont="1" applyFill="1" applyBorder="1" applyAlignment="1">
      <alignment/>
    </xf>
    <xf numFmtId="39" fontId="3" fillId="0" borderId="29" xfId="33" applyNumberFormat="1" applyFont="1" applyFill="1" applyBorder="1" applyAlignment="1" quotePrefix="1">
      <alignment horizontal="right"/>
    </xf>
    <xf numFmtId="43" fontId="9" fillId="0" borderId="22" xfId="33" applyFont="1" applyBorder="1" applyAlignment="1">
      <alignment/>
    </xf>
    <xf numFmtId="43" fontId="9" fillId="0" borderId="22" xfId="0" applyNumberFormat="1" applyFont="1" applyBorder="1" applyAlignment="1">
      <alignment/>
    </xf>
    <xf numFmtId="43" fontId="2" fillId="0" borderId="22" xfId="33" applyFont="1" applyBorder="1" applyAlignment="1">
      <alignment/>
    </xf>
    <xf numFmtId="43" fontId="2" fillId="0" borderId="22" xfId="0" applyNumberFormat="1" applyFont="1" applyBorder="1" applyAlignment="1">
      <alignment/>
    </xf>
    <xf numFmtId="43" fontId="2" fillId="0" borderId="22" xfId="0" applyNumberFormat="1" applyFont="1" applyFill="1" applyBorder="1" applyAlignment="1">
      <alignment/>
    </xf>
    <xf numFmtId="43" fontId="9" fillId="32" borderId="20" xfId="33" applyFont="1" applyFill="1" applyBorder="1" applyAlignment="1">
      <alignment/>
    </xf>
    <xf numFmtId="43" fontId="9" fillId="32" borderId="20" xfId="0" applyNumberFormat="1" applyFont="1" applyFill="1" applyBorder="1" applyAlignment="1">
      <alignment/>
    </xf>
    <xf numFmtId="39" fontId="3" fillId="0" borderId="16" xfId="33" applyNumberFormat="1" applyFont="1" applyFill="1" applyBorder="1" applyAlignment="1">
      <alignment/>
    </xf>
    <xf numFmtId="39" fontId="3" fillId="0" borderId="0" xfId="33" applyNumberFormat="1" applyFont="1" applyFill="1" applyBorder="1" applyAlignment="1" quotePrefix="1">
      <alignment horizontal="right"/>
    </xf>
    <xf numFmtId="39" fontId="3" fillId="0" borderId="16" xfId="33" applyNumberFormat="1" applyFont="1" applyFill="1" applyBorder="1" applyAlignment="1" quotePrefix="1">
      <alignment horizontal="right"/>
    </xf>
    <xf numFmtId="4" fontId="4" fillId="0" borderId="12" xfId="0" applyNumberFormat="1" applyFont="1" applyBorder="1" applyAlignment="1" quotePrefix="1">
      <alignment/>
    </xf>
    <xf numFmtId="0" fontId="6" fillId="0" borderId="12" xfId="0" applyFont="1" applyBorder="1" applyAlignment="1">
      <alignment/>
    </xf>
    <xf numFmtId="43" fontId="9" fillId="32" borderId="23" xfId="0" applyNumberFormat="1" applyFont="1" applyFill="1" applyBorder="1" applyAlignment="1">
      <alignment/>
    </xf>
    <xf numFmtId="0" fontId="11" fillId="32" borderId="20" xfId="0" applyFont="1" applyFill="1" applyBorder="1" applyAlignment="1">
      <alignment/>
    </xf>
    <xf numFmtId="0" fontId="9" fillId="32" borderId="12" xfId="0" applyFont="1" applyFill="1" applyBorder="1" applyAlignment="1">
      <alignment/>
    </xf>
    <xf numFmtId="4" fontId="4" fillId="0" borderId="12" xfId="33" applyNumberFormat="1" applyFont="1" applyBorder="1" applyAlignment="1">
      <alignment horizontal="left"/>
    </xf>
    <xf numFmtId="0" fontId="3" fillId="0" borderId="30" xfId="0" applyFont="1" applyBorder="1" applyAlignment="1">
      <alignment/>
    </xf>
    <xf numFmtId="0" fontId="3" fillId="0" borderId="30" xfId="0" applyFont="1" applyBorder="1" applyAlignment="1">
      <alignment horizontal="center"/>
    </xf>
    <xf numFmtId="43" fontId="3" fillId="0" borderId="20" xfId="33" applyFont="1" applyFill="1" applyBorder="1" applyAlignment="1">
      <alignment/>
    </xf>
    <xf numFmtId="4" fontId="4" fillId="0" borderId="29" xfId="33" applyNumberFormat="1" applyFont="1" applyFill="1" applyBorder="1" applyAlignment="1">
      <alignment horizontal="center"/>
    </xf>
    <xf numFmtId="43" fontId="9" fillId="0" borderId="19" xfId="33" applyFont="1" applyBorder="1" applyAlignment="1">
      <alignment/>
    </xf>
    <xf numFmtId="43" fontId="9" fillId="0" borderId="19" xfId="0" applyNumberFormat="1" applyFont="1" applyBorder="1" applyAlignment="1">
      <alignment/>
    </xf>
    <xf numFmtId="43" fontId="9" fillId="0" borderId="19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4" fontId="14" fillId="0" borderId="17" xfId="33" applyNumberFormat="1" applyFont="1" applyFill="1" applyBorder="1" applyAlignment="1" quotePrefix="1">
      <alignment horizontal="right"/>
    </xf>
    <xf numFmtId="43" fontId="9" fillId="0" borderId="16" xfId="0" applyNumberFormat="1" applyFont="1" applyBorder="1" applyAlignment="1">
      <alignment/>
    </xf>
    <xf numFmtId="39" fontId="19" fillId="0" borderId="22" xfId="33" applyNumberFormat="1" applyFont="1" applyBorder="1" applyAlignment="1">
      <alignment horizontal="left"/>
    </xf>
    <xf numFmtId="0" fontId="3" fillId="0" borderId="18" xfId="0" applyFont="1" applyBorder="1" applyAlignment="1">
      <alignment horizontal="center" vertical="center" wrapText="1"/>
    </xf>
    <xf numFmtId="43" fontId="3" fillId="0" borderId="18" xfId="33" applyFont="1" applyBorder="1" applyAlignment="1">
      <alignment horizontal="center" vertical="center" wrapText="1"/>
    </xf>
    <xf numFmtId="43" fontId="3" fillId="0" borderId="30" xfId="33" applyFont="1" applyBorder="1" applyAlignment="1">
      <alignment horizontal="center"/>
    </xf>
    <xf numFmtId="43" fontId="3" fillId="0" borderId="18" xfId="33" applyFont="1" applyFill="1" applyBorder="1" applyAlignment="1">
      <alignment horizontal="center" vertical="center" wrapText="1"/>
    </xf>
    <xf numFmtId="40" fontId="3" fillId="0" borderId="30" xfId="33" applyNumberFormat="1" applyFont="1" applyBorder="1" applyAlignment="1">
      <alignment horizontal="center"/>
    </xf>
    <xf numFmtId="43" fontId="3" fillId="0" borderId="30" xfId="33" applyFont="1" applyFill="1" applyBorder="1" applyAlignment="1">
      <alignment horizontal="center"/>
    </xf>
    <xf numFmtId="43" fontId="3" fillId="0" borderId="16" xfId="33" applyFont="1" applyFill="1" applyBorder="1" applyAlignment="1">
      <alignment wrapText="1"/>
    </xf>
    <xf numFmtId="43" fontId="20" fillId="0" borderId="18" xfId="33" applyFont="1" applyFill="1" applyBorder="1" applyAlignment="1">
      <alignment horizontal="center"/>
    </xf>
    <xf numFmtId="40" fontId="3" fillId="0" borderId="20" xfId="33" applyNumberFormat="1" applyFont="1" applyBorder="1" applyAlignment="1">
      <alignment/>
    </xf>
    <xf numFmtId="0" fontId="3" fillId="0" borderId="20" xfId="0" applyFont="1" applyBorder="1" applyAlignment="1">
      <alignment horizontal="left"/>
    </xf>
    <xf numFmtId="43" fontId="3" fillId="0" borderId="20" xfId="33" applyFont="1" applyFill="1" applyBorder="1" applyAlignment="1">
      <alignment horizontal="center"/>
    </xf>
    <xf numFmtId="0" fontId="3" fillId="4" borderId="0" xfId="0" applyFont="1" applyFill="1" applyAlignment="1" quotePrefix="1">
      <alignment horizontal="center"/>
    </xf>
    <xf numFmtId="43" fontId="3" fillId="4" borderId="0" xfId="33" applyFont="1" applyFill="1" applyAlignment="1">
      <alignment/>
    </xf>
    <xf numFmtId="43" fontId="3" fillId="0" borderId="0" xfId="33" applyFont="1" applyAlignment="1">
      <alignment horizontal="center"/>
    </xf>
    <xf numFmtId="43" fontId="3" fillId="0" borderId="0" xfId="0" applyNumberFormat="1" applyFont="1" applyAlignment="1">
      <alignment horizontal="center"/>
    </xf>
    <xf numFmtId="1" fontId="4" fillId="0" borderId="13" xfId="0" applyNumberFormat="1" applyFont="1" applyBorder="1" applyAlignment="1" quotePrefix="1">
      <alignment horizontal="center"/>
    </xf>
    <xf numFmtId="39" fontId="3" fillId="0" borderId="0" xfId="33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3" fillId="33" borderId="0" xfId="0" applyFont="1" applyFill="1" applyAlignment="1" quotePrefix="1">
      <alignment horizontal="center"/>
    </xf>
    <xf numFmtId="43" fontId="3" fillId="33" borderId="0" xfId="33" applyFont="1" applyFill="1" applyAlignment="1">
      <alignment/>
    </xf>
    <xf numFmtId="0" fontId="5" fillId="5" borderId="0" xfId="0" applyFont="1" applyFill="1" applyAlignment="1">
      <alignment horizontal="center"/>
    </xf>
    <xf numFmtId="43" fontId="3" fillId="5" borderId="0" xfId="33" applyFont="1" applyFill="1" applyAlignment="1">
      <alignment/>
    </xf>
    <xf numFmtId="194" fontId="3" fillId="0" borderId="0" xfId="0" applyNumberFormat="1" applyFont="1" applyAlignment="1">
      <alignment horizontal="center"/>
    </xf>
    <xf numFmtId="0" fontId="5" fillId="4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43" fontId="3" fillId="0" borderId="0" xfId="0" applyNumberFormat="1" applyFont="1" applyFill="1" applyAlignment="1">
      <alignment horizontal="center"/>
    </xf>
    <xf numFmtId="194" fontId="3" fillId="34" borderId="0" xfId="0" applyNumberFormat="1" applyFont="1" applyFill="1" applyAlignment="1">
      <alignment horizontal="center"/>
    </xf>
    <xf numFmtId="43" fontId="3" fillId="34" borderId="0" xfId="0" applyNumberFormat="1" applyFont="1" applyFill="1" applyAlignment="1">
      <alignment horizontal="center"/>
    </xf>
    <xf numFmtId="43" fontId="21" fillId="0" borderId="0" xfId="0" applyNumberFormat="1" applyFont="1" applyAlignment="1">
      <alignment horizontal="center"/>
    </xf>
    <xf numFmtId="194" fontId="3" fillId="32" borderId="0" xfId="0" applyNumberFormat="1" applyFont="1" applyFill="1" applyAlignment="1">
      <alignment horizontal="center"/>
    </xf>
    <xf numFmtId="194" fontId="3" fillId="0" borderId="0" xfId="0" applyNumberFormat="1" applyFont="1" applyFill="1" applyAlignment="1">
      <alignment horizontal="center"/>
    </xf>
    <xf numFmtId="194" fontId="9" fillId="0" borderId="18" xfId="0" applyNumberFormat="1" applyFont="1" applyBorder="1" applyAlignment="1">
      <alignment/>
    </xf>
    <xf numFmtId="39" fontId="22" fillId="0" borderId="22" xfId="33" applyNumberFormat="1" applyFont="1" applyBorder="1" applyAlignment="1">
      <alignment horizontal="left"/>
    </xf>
    <xf numFmtId="0" fontId="3" fillId="0" borderId="31" xfId="0" applyFont="1" applyBorder="1" applyAlignment="1">
      <alignment horizontal="center"/>
    </xf>
    <xf numFmtId="43" fontId="3" fillId="0" borderId="32" xfId="33" applyFont="1" applyFill="1" applyBorder="1" applyAlignment="1">
      <alignment horizontal="center"/>
    </xf>
    <xf numFmtId="4" fontId="14" fillId="0" borderId="12" xfId="33" applyNumberFormat="1" applyFont="1" applyFill="1" applyBorder="1" applyAlignment="1" quotePrefix="1">
      <alignment horizontal="right"/>
    </xf>
    <xf numFmtId="43" fontId="3" fillId="0" borderId="27" xfId="33" applyFont="1" applyFill="1" applyBorder="1" applyAlignment="1">
      <alignment horizontal="center"/>
    </xf>
    <xf numFmtId="43" fontId="6" fillId="0" borderId="0" xfId="0" applyNumberFormat="1" applyFont="1" applyAlignment="1">
      <alignment horizontal="center"/>
    </xf>
    <xf numFmtId="10" fontId="12" fillId="0" borderId="20" xfId="0" applyNumberFormat="1" applyFont="1" applyBorder="1" applyAlignment="1">
      <alignment horizontal="center"/>
    </xf>
    <xf numFmtId="10" fontId="12" fillId="0" borderId="21" xfId="0" applyNumberFormat="1" applyFont="1" applyBorder="1" applyAlignment="1">
      <alignment horizontal="center"/>
    </xf>
    <xf numFmtId="43" fontId="2" fillId="0" borderId="19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9" fontId="12" fillId="0" borderId="35" xfId="0" applyNumberFormat="1" applyFont="1" applyBorder="1" applyAlignment="1">
      <alignment horizontal="center" vertical="center"/>
    </xf>
    <xf numFmtId="9" fontId="12" fillId="0" borderId="36" xfId="0" applyNumberFormat="1" applyFont="1" applyBorder="1" applyAlignment="1">
      <alignment horizontal="center" vertical="center"/>
    </xf>
    <xf numFmtId="9" fontId="12" fillId="0" borderId="37" xfId="0" applyNumberFormat="1" applyFont="1" applyBorder="1" applyAlignment="1">
      <alignment horizontal="center" vertical="center"/>
    </xf>
    <xf numFmtId="9" fontId="12" fillId="0" borderId="38" xfId="0" applyNumberFormat="1" applyFont="1" applyBorder="1" applyAlignment="1">
      <alignment horizontal="center" vertical="center"/>
    </xf>
    <xf numFmtId="9" fontId="12" fillId="0" borderId="39" xfId="0" applyNumberFormat="1" applyFont="1" applyBorder="1" applyAlignment="1">
      <alignment horizontal="center" vertical="center"/>
    </xf>
    <xf numFmtId="9" fontId="12" fillId="0" borderId="40" xfId="0" applyNumberFormat="1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10" fontId="12" fillId="0" borderId="21" xfId="0" applyNumberFormat="1" applyFont="1" applyBorder="1" applyAlignment="1">
      <alignment horizontal="center"/>
    </xf>
    <xf numFmtId="10" fontId="12" fillId="0" borderId="34" xfId="0" applyNumberFormat="1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223" fontId="12" fillId="0" borderId="35" xfId="0" applyNumberFormat="1" applyFont="1" applyBorder="1" applyAlignment="1">
      <alignment horizontal="center" vertical="center"/>
    </xf>
    <xf numFmtId="223" fontId="12" fillId="0" borderId="36" xfId="0" applyNumberFormat="1" applyFont="1" applyBorder="1" applyAlignment="1">
      <alignment horizontal="center" vertical="center"/>
    </xf>
    <xf numFmtId="223" fontId="12" fillId="0" borderId="37" xfId="0" applyNumberFormat="1" applyFont="1" applyBorder="1" applyAlignment="1">
      <alignment horizontal="center" vertical="center"/>
    </xf>
    <xf numFmtId="223" fontId="12" fillId="0" borderId="38" xfId="0" applyNumberFormat="1" applyFont="1" applyBorder="1" applyAlignment="1">
      <alignment horizontal="center" vertical="center"/>
    </xf>
    <xf numFmtId="223" fontId="12" fillId="0" borderId="39" xfId="0" applyNumberFormat="1" applyFont="1" applyBorder="1" applyAlignment="1">
      <alignment horizontal="center" vertical="center"/>
    </xf>
    <xf numFmtId="223" fontId="12" fillId="0" borderId="4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2" fontId="6" fillId="0" borderId="0" xfId="0" applyNumberFormat="1" applyFont="1" applyAlignment="1">
      <alignment horizontal="right"/>
    </xf>
    <xf numFmtId="43" fontId="6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3" fontId="3" fillId="0" borderId="18" xfId="33" applyFont="1" applyFill="1" applyBorder="1" applyAlignment="1">
      <alignment horizontal="center" vertical="center"/>
    </xf>
    <xf numFmtId="43" fontId="3" fillId="0" borderId="16" xfId="33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3" fontId="3" fillId="0" borderId="18" xfId="33" applyFont="1" applyFill="1" applyBorder="1" applyAlignment="1">
      <alignment horizontal="center" vertical="center" wrapText="1"/>
    </xf>
    <xf numFmtId="43" fontId="3" fillId="0" borderId="16" xfId="33" applyFont="1" applyFill="1" applyBorder="1" applyAlignment="1">
      <alignment horizontal="center" vertical="center" wrapText="1"/>
    </xf>
    <xf numFmtId="43" fontId="3" fillId="0" borderId="21" xfId="33" applyFont="1" applyFill="1" applyBorder="1" applyAlignment="1">
      <alignment horizontal="center" vertical="center"/>
    </xf>
    <xf numFmtId="43" fontId="3" fillId="0" borderId="33" xfId="33" applyFont="1" applyFill="1" applyBorder="1" applyAlignment="1">
      <alignment horizontal="center" vertical="center"/>
    </xf>
    <xf numFmtId="43" fontId="3" fillId="0" borderId="34" xfId="33" applyFont="1" applyFill="1" applyBorder="1" applyAlignment="1">
      <alignment horizontal="center" vertical="center"/>
    </xf>
    <xf numFmtId="0" fontId="9" fillId="32" borderId="17" xfId="0" applyFont="1" applyFill="1" applyBorder="1" applyAlignment="1">
      <alignment/>
    </xf>
    <xf numFmtId="43" fontId="9" fillId="32" borderId="30" xfId="33" applyFont="1" applyFill="1" applyBorder="1" applyAlignment="1">
      <alignment/>
    </xf>
    <xf numFmtId="43" fontId="9" fillId="32" borderId="30" xfId="0" applyNumberFormat="1" applyFont="1" applyFill="1" applyBorder="1" applyAlignment="1">
      <alignment/>
    </xf>
    <xf numFmtId="43" fontId="2" fillId="0" borderId="19" xfId="33" applyFont="1" applyBorder="1" applyAlignment="1">
      <alignment/>
    </xf>
    <xf numFmtId="43" fontId="2" fillId="0" borderId="19" xfId="0" applyNumberFormat="1" applyFont="1" applyFill="1" applyBorder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O71"/>
  <sheetViews>
    <sheetView tabSelected="1" zoomScalePageLayoutView="0" workbookViewId="0" topLeftCell="A1">
      <selection activeCell="O16" sqref="O16"/>
    </sheetView>
  </sheetViews>
  <sheetFormatPr defaultColWidth="9.140625" defaultRowHeight="21.75" customHeight="1"/>
  <cols>
    <col min="1" max="2" width="6.00390625" style="3" customWidth="1"/>
    <col min="3" max="3" width="5.28125" style="3" customWidth="1"/>
    <col min="4" max="4" width="17.7109375" style="3" customWidth="1"/>
    <col min="5" max="5" width="15.57421875" style="3" customWidth="1"/>
    <col min="6" max="6" width="11.57421875" style="3" customWidth="1"/>
    <col min="7" max="7" width="45.57421875" style="2" customWidth="1"/>
    <col min="8" max="8" width="16.140625" style="50" customWidth="1"/>
    <col min="9" max="9" width="15.28125" style="50" customWidth="1"/>
    <col min="10" max="10" width="14.140625" style="50" customWidth="1"/>
    <col min="11" max="11" width="10.140625" style="50" customWidth="1"/>
    <col min="12" max="12" width="14.421875" style="3" customWidth="1"/>
    <col min="13" max="13" width="8.57421875" style="3" customWidth="1"/>
    <col min="14" max="16384" width="9.140625" style="3" customWidth="1"/>
  </cols>
  <sheetData>
    <row r="1" spans="1:13" ht="33.75" customHeight="1">
      <c r="A1" s="205" t="s">
        <v>144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</row>
    <row r="2" spans="1:15" ht="29.25" customHeight="1">
      <c r="A2" s="205" t="s">
        <v>202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50"/>
      <c r="O2" s="50"/>
    </row>
    <row r="3" ht="8.25" customHeight="1">
      <c r="L3" s="50"/>
    </row>
    <row r="4" spans="1:13" ht="44.25" customHeight="1">
      <c r="A4" s="42" t="s">
        <v>38</v>
      </c>
      <c r="B4" s="206" t="s">
        <v>4</v>
      </c>
      <c r="C4" s="206"/>
      <c r="D4" s="43" t="s">
        <v>6</v>
      </c>
      <c r="E4" s="43" t="s">
        <v>36</v>
      </c>
      <c r="F4" s="43" t="s">
        <v>37</v>
      </c>
      <c r="G4" s="44" t="s">
        <v>11</v>
      </c>
      <c r="H4" s="51" t="s">
        <v>7</v>
      </c>
      <c r="I4" s="57" t="s">
        <v>8</v>
      </c>
      <c r="J4" s="51" t="s">
        <v>35</v>
      </c>
      <c r="K4" s="62" t="s">
        <v>45</v>
      </c>
      <c r="L4" s="51" t="s">
        <v>9</v>
      </c>
      <c r="M4" s="51" t="s">
        <v>10</v>
      </c>
    </row>
    <row r="5" spans="1:13" ht="21.75" customHeight="1" thickBot="1">
      <c r="A5" s="17" t="s">
        <v>39</v>
      </c>
      <c r="B5" s="17"/>
      <c r="C5" s="5"/>
      <c r="D5" s="12"/>
      <c r="E5" s="12"/>
      <c r="F5" s="12"/>
      <c r="G5" s="13"/>
      <c r="H5" s="52">
        <f>+H7</f>
        <v>27532019</v>
      </c>
      <c r="I5" s="52">
        <f>+I7</f>
        <v>7582938.91</v>
      </c>
      <c r="J5" s="52">
        <f>+J7</f>
        <v>2651282.27</v>
      </c>
      <c r="K5" s="52">
        <f>+K7</f>
        <v>0</v>
      </c>
      <c r="L5" s="52">
        <f>+L7</f>
        <v>17928923.819999997</v>
      </c>
      <c r="M5" s="68">
        <f>I5/H5*100</f>
        <v>27.542255110313558</v>
      </c>
    </row>
    <row r="6" spans="1:13" ht="21.75" customHeight="1" thickTop="1">
      <c r="A6" s="9"/>
      <c r="B6" s="10"/>
      <c r="C6" s="6"/>
      <c r="D6" s="40"/>
      <c r="E6" s="146"/>
      <c r="F6" s="46"/>
      <c r="G6" s="107"/>
      <c r="H6" s="143"/>
      <c r="I6" s="180"/>
      <c r="J6" s="145"/>
      <c r="K6" s="67"/>
      <c r="L6" s="74"/>
      <c r="M6" s="16"/>
    </row>
    <row r="7" spans="1:13" ht="21.75" customHeight="1" thickBot="1">
      <c r="A7" s="11"/>
      <c r="B7" s="9"/>
      <c r="C7" s="6"/>
      <c r="D7" s="18" t="s">
        <v>140</v>
      </c>
      <c r="E7" s="147" t="s">
        <v>141</v>
      </c>
      <c r="F7" s="11"/>
      <c r="G7" s="14"/>
      <c r="H7" s="52">
        <f>+H9+H21+H61</f>
        <v>27532019</v>
      </c>
      <c r="I7" s="52">
        <f>+I9+I21</f>
        <v>7582938.91</v>
      </c>
      <c r="J7" s="52">
        <f>+J9+J21</f>
        <v>2651282.27</v>
      </c>
      <c r="K7" s="52">
        <f>+K9+K21</f>
        <v>0</v>
      </c>
      <c r="L7" s="52">
        <f>+L9+L21</f>
        <v>17928923.819999997</v>
      </c>
      <c r="M7" s="68">
        <f>I7/H7*100</f>
        <v>27.542255110313558</v>
      </c>
    </row>
    <row r="8" spans="1:13" ht="21.75" customHeight="1" thickTop="1">
      <c r="A8" s="11"/>
      <c r="B8" s="9"/>
      <c r="C8" s="6"/>
      <c r="D8" s="11"/>
      <c r="E8" s="11"/>
      <c r="F8" s="11"/>
      <c r="G8" s="14"/>
      <c r="H8" s="61"/>
      <c r="I8" s="60"/>
      <c r="J8" s="53"/>
      <c r="K8" s="53"/>
      <c r="L8" s="53"/>
      <c r="M8" s="53"/>
    </row>
    <row r="9" spans="1:13" ht="21.75" customHeight="1" thickBot="1">
      <c r="A9" s="38" t="s">
        <v>3</v>
      </c>
      <c r="B9" s="38"/>
      <c r="C9" s="39"/>
      <c r="D9" s="11"/>
      <c r="E9" s="11"/>
      <c r="F9" s="11"/>
      <c r="G9" s="101"/>
      <c r="H9" s="96">
        <f>+H10+H14+H16</f>
        <v>882100</v>
      </c>
      <c r="I9" s="96">
        <f>+I10+I14+I16</f>
        <v>292983.06999999995</v>
      </c>
      <c r="J9" s="96">
        <f>+J10+J14+J16</f>
        <v>0</v>
      </c>
      <c r="K9" s="96">
        <f>+K10+K14+K16</f>
        <v>0</v>
      </c>
      <c r="L9" s="96">
        <f>+L10+L14+L16</f>
        <v>589116.93</v>
      </c>
      <c r="M9" s="127">
        <f>I9/H9*100</f>
        <v>33.214269357215734</v>
      </c>
    </row>
    <row r="10" spans="1:13" s="4" customFormat="1" ht="21.75" customHeight="1" thickTop="1">
      <c r="A10" s="102">
        <v>1</v>
      </c>
      <c r="B10" s="10">
        <v>22001</v>
      </c>
      <c r="C10" s="7">
        <v>300</v>
      </c>
      <c r="D10" s="40" t="s">
        <v>145</v>
      </c>
      <c r="E10" s="125" t="s">
        <v>0</v>
      </c>
      <c r="F10" s="46">
        <v>5611200</v>
      </c>
      <c r="G10" s="151" t="s">
        <v>49</v>
      </c>
      <c r="H10" s="103">
        <v>100000</v>
      </c>
      <c r="I10" s="104">
        <f>+I11+I12+I13</f>
        <v>13894</v>
      </c>
      <c r="J10" s="161">
        <f>SUM(J11:J13)</f>
        <v>0</v>
      </c>
      <c r="K10" s="63"/>
      <c r="L10" s="63">
        <f>+H10-I10-J10-K10</f>
        <v>86106</v>
      </c>
      <c r="M10" s="70">
        <f>I10/H10*100</f>
        <v>13.894</v>
      </c>
    </row>
    <row r="11" spans="1:13" s="4" customFormat="1" ht="21.75" customHeight="1">
      <c r="A11" s="102"/>
      <c r="B11" s="10"/>
      <c r="C11" s="7"/>
      <c r="D11" s="40"/>
      <c r="E11" s="40"/>
      <c r="F11" s="46">
        <v>5611210</v>
      </c>
      <c r="G11" s="8"/>
      <c r="H11" s="103"/>
      <c r="I11" s="104"/>
      <c r="J11" s="63"/>
      <c r="K11" s="63"/>
      <c r="L11" s="70"/>
      <c r="M11" s="70"/>
    </row>
    <row r="12" spans="1:13" s="4" customFormat="1" ht="21.75" customHeight="1">
      <c r="A12" s="102"/>
      <c r="B12" s="10"/>
      <c r="C12" s="7"/>
      <c r="D12" s="40"/>
      <c r="E12" s="40"/>
      <c r="F12" s="46">
        <v>5611220</v>
      </c>
      <c r="G12" s="8"/>
      <c r="H12" s="103"/>
      <c r="I12" s="105">
        <f>5544+3900+3500+950</f>
        <v>13894</v>
      </c>
      <c r="J12" s="63"/>
      <c r="K12" s="63"/>
      <c r="L12" s="70"/>
      <c r="M12" s="70"/>
    </row>
    <row r="13" spans="1:13" s="4" customFormat="1" ht="21.75" customHeight="1">
      <c r="A13" s="102"/>
      <c r="B13" s="10"/>
      <c r="C13" s="7"/>
      <c r="D13" s="40"/>
      <c r="E13" s="40"/>
      <c r="F13" s="46">
        <v>5611230</v>
      </c>
      <c r="G13" s="8"/>
      <c r="H13" s="103"/>
      <c r="I13" s="106"/>
      <c r="J13" s="63"/>
      <c r="K13" s="63"/>
      <c r="L13" s="71"/>
      <c r="M13" s="71"/>
    </row>
    <row r="14" spans="1:13" ht="21.75" customHeight="1">
      <c r="A14" s="102"/>
      <c r="B14" s="10">
        <v>22001</v>
      </c>
      <c r="C14" s="7">
        <v>450</v>
      </c>
      <c r="D14" s="40" t="s">
        <v>145</v>
      </c>
      <c r="E14" s="125" t="s">
        <v>0</v>
      </c>
      <c r="F14" s="46">
        <v>5611240</v>
      </c>
      <c r="G14" s="133" t="s">
        <v>48</v>
      </c>
      <c r="H14" s="55">
        <f>260300+277000</f>
        <v>537300</v>
      </c>
      <c r="I14" s="58">
        <f>888.93+44900.31+526.51+438.7+316+4424.46+862.96+1096.42+4120.9+2811.49+700.37+1061.17+28384.19+536+768.37+645.21+566.03+3646.14+954+678.13+27679.7+1065.18+5238.59+3400.6+700.85+325.82+1057.8+321+1044.38+19381.01+2761.52+730+1111.23+4693.13+794.9+794.9+16850.37+321+3512.28+452+1100.13+1226.06+3601.83+332.96+665.54</f>
        <v>197489.06999999998</v>
      </c>
      <c r="J14" s="64"/>
      <c r="K14" s="63"/>
      <c r="L14" s="65">
        <f>+H14-I14-J14-K14</f>
        <v>339810.93000000005</v>
      </c>
      <c r="M14" s="71">
        <f>I14/H14*100</f>
        <v>36.75582914572864</v>
      </c>
    </row>
    <row r="15" spans="1:13" ht="21.75" customHeight="1">
      <c r="A15" s="20"/>
      <c r="B15" s="10"/>
      <c r="C15" s="6"/>
      <c r="D15" s="40"/>
      <c r="E15" s="40"/>
      <c r="F15" s="46"/>
      <c r="G15" s="107"/>
      <c r="H15" s="88"/>
      <c r="I15" s="75"/>
      <c r="J15" s="76"/>
      <c r="K15" s="63"/>
      <c r="L15" s="71"/>
      <c r="M15" s="71"/>
    </row>
    <row r="16" spans="1:13" s="4" customFormat="1" ht="21.75" customHeight="1">
      <c r="A16" s="102">
        <v>2</v>
      </c>
      <c r="B16" s="10">
        <v>22001</v>
      </c>
      <c r="C16" s="7">
        <v>300</v>
      </c>
      <c r="D16" s="40" t="s">
        <v>145</v>
      </c>
      <c r="E16" s="125" t="s">
        <v>0</v>
      </c>
      <c r="F16" s="46">
        <v>5611200</v>
      </c>
      <c r="G16" s="151" t="s">
        <v>146</v>
      </c>
      <c r="H16" s="103">
        <v>244800</v>
      </c>
      <c r="I16" s="199">
        <f>+I17+I18+I19</f>
        <v>81600</v>
      </c>
      <c r="J16" s="104">
        <f>SUM(J17:J19)</f>
        <v>0</v>
      </c>
      <c r="K16" s="63"/>
      <c r="L16" s="65">
        <f>H16-I16-J16</f>
        <v>163200</v>
      </c>
      <c r="M16" s="71">
        <f>I16/H16*100</f>
        <v>33.33333333333333</v>
      </c>
    </row>
    <row r="17" spans="1:13" s="4" customFormat="1" ht="21.75" customHeight="1">
      <c r="A17" s="102"/>
      <c r="B17" s="10"/>
      <c r="C17" s="7"/>
      <c r="D17" s="40"/>
      <c r="E17" s="40"/>
      <c r="F17" s="46">
        <v>5611210</v>
      </c>
      <c r="G17" s="8"/>
      <c r="H17" s="103"/>
      <c r="I17" s="65"/>
      <c r="J17" s="63"/>
      <c r="K17" s="63"/>
      <c r="L17" s="63"/>
      <c r="M17" s="70"/>
    </row>
    <row r="18" spans="1:13" s="4" customFormat="1" ht="21.75" customHeight="1">
      <c r="A18" s="102"/>
      <c r="B18" s="10"/>
      <c r="C18" s="7"/>
      <c r="D18" s="40"/>
      <c r="E18" s="40"/>
      <c r="F18" s="46">
        <v>5611220</v>
      </c>
      <c r="G18" s="8"/>
      <c r="H18" s="103"/>
      <c r="I18" s="105">
        <f>20400+20400+20400+20400</f>
        <v>81600</v>
      </c>
      <c r="J18" s="63"/>
      <c r="K18" s="63"/>
      <c r="L18" s="63"/>
      <c r="M18" s="70"/>
    </row>
    <row r="19" spans="1:13" s="4" customFormat="1" ht="21.75" customHeight="1">
      <c r="A19" s="102"/>
      <c r="B19" s="10"/>
      <c r="C19" s="7"/>
      <c r="D19" s="40"/>
      <c r="E19" s="40"/>
      <c r="F19" s="46">
        <v>5611230</v>
      </c>
      <c r="G19" s="8"/>
      <c r="H19" s="103"/>
      <c r="I19" s="106"/>
      <c r="J19" s="63"/>
      <c r="K19" s="63"/>
      <c r="L19" s="63"/>
      <c r="M19" s="70"/>
    </row>
    <row r="20" spans="1:13" s="4" customFormat="1" ht="21.75" customHeight="1">
      <c r="A20" s="102"/>
      <c r="B20" s="10"/>
      <c r="C20" s="7"/>
      <c r="D20" s="40"/>
      <c r="E20" s="40"/>
      <c r="F20" s="46"/>
      <c r="G20" s="8"/>
      <c r="H20" s="94"/>
      <c r="I20" s="95"/>
      <c r="J20" s="67"/>
      <c r="K20" s="67"/>
      <c r="L20" s="67"/>
      <c r="M20" s="74"/>
    </row>
    <row r="21" spans="1:13" ht="21.75" customHeight="1" thickBot="1">
      <c r="A21" s="41" t="s">
        <v>12</v>
      </c>
      <c r="B21" s="38"/>
      <c r="C21" s="39"/>
      <c r="D21" s="11"/>
      <c r="E21" s="11"/>
      <c r="F21" s="11"/>
      <c r="G21" s="101"/>
      <c r="H21" s="96">
        <f>+H23+H27+H31+H57+H50+H53</f>
        <v>26448519</v>
      </c>
      <c r="I21" s="96">
        <f>+I23+I27+I31+I57+I50+I53</f>
        <v>7289955.84</v>
      </c>
      <c r="J21" s="54">
        <f>+J23+J27+J31+J57+J50+J53</f>
        <v>2651282.27</v>
      </c>
      <c r="K21" s="54">
        <f>+K23+K27+K31+K57+K50+K53</f>
        <v>0</v>
      </c>
      <c r="L21" s="54">
        <f>+L23+L27+L31+L57+L50+L53</f>
        <v>17339806.889999997</v>
      </c>
      <c r="M21" s="69">
        <f>I21/H21*100</f>
        <v>27.562813025561088</v>
      </c>
    </row>
    <row r="22" spans="1:13" ht="21.75" customHeight="1" thickTop="1">
      <c r="A22" s="41"/>
      <c r="B22" s="38"/>
      <c r="C22" s="39"/>
      <c r="D22" s="11"/>
      <c r="E22" s="11"/>
      <c r="F22" s="11"/>
      <c r="G22" s="101"/>
      <c r="H22" s="120"/>
      <c r="I22" s="198"/>
      <c r="J22" s="120"/>
      <c r="K22" s="120"/>
      <c r="L22" s="120"/>
      <c r="M22" s="155"/>
    </row>
    <row r="23" spans="1:13" s="1" customFormat="1" ht="23.25" customHeight="1" thickBot="1">
      <c r="A23" s="47"/>
      <c r="B23" s="10"/>
      <c r="C23" s="6"/>
      <c r="D23" s="89" t="s">
        <v>165</v>
      </c>
      <c r="E23" s="15"/>
      <c r="F23" s="15"/>
      <c r="G23" s="19"/>
      <c r="H23" s="97">
        <f>+H24</f>
        <v>2599919</v>
      </c>
      <c r="I23" s="97">
        <f>+I24</f>
        <v>1294341.2799999998</v>
      </c>
      <c r="J23" s="56">
        <f>+J24</f>
        <v>1305576.27</v>
      </c>
      <c r="K23" s="56">
        <f>+K24</f>
        <v>0</v>
      </c>
      <c r="L23" s="56">
        <f>+L24</f>
        <v>1.4500000001862645</v>
      </c>
      <c r="M23" s="127">
        <f>I23/H23*100</f>
        <v>49.78390788328405</v>
      </c>
    </row>
    <row r="24" spans="1:13" ht="21.75" customHeight="1" thickTop="1">
      <c r="A24" s="49">
        <v>1</v>
      </c>
      <c r="B24" s="10">
        <v>22001</v>
      </c>
      <c r="C24" s="7">
        <v>600</v>
      </c>
      <c r="D24" s="179" t="s">
        <v>166</v>
      </c>
      <c r="E24" s="125" t="s">
        <v>147</v>
      </c>
      <c r="F24" s="115">
        <v>5611320</v>
      </c>
      <c r="G24" s="116" t="s">
        <v>167</v>
      </c>
      <c r="H24" s="134">
        <v>2599919</v>
      </c>
      <c r="I24" s="135">
        <f>1174628.64+119712.64</f>
        <v>1294341.2799999998</v>
      </c>
      <c r="J24" s="135">
        <v>1305576.27</v>
      </c>
      <c r="K24" s="121"/>
      <c r="L24" s="121">
        <f>+H24-I24-J24-K24</f>
        <v>1.4500000001862645</v>
      </c>
      <c r="M24" s="155">
        <f>I24/H24*100</f>
        <v>49.78390788328405</v>
      </c>
    </row>
    <row r="25" spans="1:13" ht="21.75" customHeight="1">
      <c r="A25" s="49"/>
      <c r="B25" s="10"/>
      <c r="C25" s="7"/>
      <c r="D25" s="179"/>
      <c r="E25" s="125"/>
      <c r="F25" s="115"/>
      <c r="G25" s="116"/>
      <c r="H25" s="55"/>
      <c r="I25" s="58"/>
      <c r="J25" s="64"/>
      <c r="K25" s="65"/>
      <c r="L25" s="65"/>
      <c r="M25" s="71"/>
    </row>
    <row r="26" spans="1:13" ht="21.75" customHeight="1">
      <c r="A26" s="41"/>
      <c r="B26" s="38"/>
      <c r="C26" s="39"/>
      <c r="D26" s="11"/>
      <c r="E26" s="11"/>
      <c r="F26" s="11"/>
      <c r="G26" s="101"/>
      <c r="H26" s="114"/>
      <c r="I26" s="200"/>
      <c r="J26" s="114"/>
      <c r="K26" s="114"/>
      <c r="L26" s="114"/>
      <c r="M26" s="72"/>
    </row>
    <row r="27" spans="1:13" s="1" customFormat="1" ht="23.25" customHeight="1" thickBot="1">
      <c r="A27" s="47"/>
      <c r="B27" s="10"/>
      <c r="C27" s="6"/>
      <c r="D27" s="89" t="s">
        <v>154</v>
      </c>
      <c r="E27" s="15"/>
      <c r="F27" s="15"/>
      <c r="G27" s="19"/>
      <c r="H27" s="97">
        <f>+H28</f>
        <v>2403000</v>
      </c>
      <c r="I27" s="97">
        <f>+I28</f>
        <v>2104485.3200000003</v>
      </c>
      <c r="J27" s="56">
        <f>+J28</f>
        <v>179780</v>
      </c>
      <c r="K27" s="56">
        <f>+K28</f>
        <v>0</v>
      </c>
      <c r="L27" s="56">
        <f>+L28</f>
        <v>118734.6799999997</v>
      </c>
      <c r="M27" s="127">
        <f>I27/H27*100</f>
        <v>87.57741656263006</v>
      </c>
    </row>
    <row r="28" spans="1:13" ht="21.75" customHeight="1" thickTop="1">
      <c r="A28" s="49">
        <v>1</v>
      </c>
      <c r="B28" s="10">
        <v>22001</v>
      </c>
      <c r="C28" s="7">
        <v>600</v>
      </c>
      <c r="D28" s="179" t="s">
        <v>155</v>
      </c>
      <c r="E28" s="125" t="s">
        <v>147</v>
      </c>
      <c r="F28" s="115">
        <v>5611320</v>
      </c>
      <c r="G28" s="116" t="s">
        <v>142</v>
      </c>
      <c r="H28" s="134">
        <v>2403000</v>
      </c>
      <c r="I28" s="135">
        <f>18955+98670+12455+100170+98221.41+17790+272620+482847.03+338632.08+148915.2+19305+45433+152811+93576.6+59884+144200</f>
        <v>2104485.3200000003</v>
      </c>
      <c r="J28" s="135">
        <v>179780</v>
      </c>
      <c r="K28" s="121"/>
      <c r="L28" s="121">
        <f>+H28-I28-J28-K28</f>
        <v>118734.6799999997</v>
      </c>
      <c r="M28" s="155">
        <f>I28/H28*100</f>
        <v>87.57741656263006</v>
      </c>
    </row>
    <row r="29" spans="1:13" ht="21.75" customHeight="1">
      <c r="A29" s="49"/>
      <c r="B29" s="10"/>
      <c r="C29" s="7"/>
      <c r="D29" s="179"/>
      <c r="E29" s="125"/>
      <c r="F29" s="115"/>
      <c r="G29" s="116" t="s">
        <v>156</v>
      </c>
      <c r="H29" s="55"/>
      <c r="I29" s="64"/>
      <c r="J29" s="64"/>
      <c r="K29" s="65"/>
      <c r="L29" s="65"/>
      <c r="M29" s="71"/>
    </row>
    <row r="30" spans="1:13" ht="21.75" customHeight="1">
      <c r="A30" s="49"/>
      <c r="B30" s="10"/>
      <c r="C30" s="7"/>
      <c r="D30" s="179"/>
      <c r="E30" s="125"/>
      <c r="F30" s="115"/>
      <c r="G30" s="116"/>
      <c r="H30" s="111"/>
      <c r="I30" s="113"/>
      <c r="J30" s="113"/>
      <c r="K30" s="66"/>
      <c r="L30" s="66"/>
      <c r="M30" s="72"/>
    </row>
    <row r="31" spans="1:13" s="1" customFormat="1" ht="23.25" customHeight="1" thickBot="1">
      <c r="A31" s="47"/>
      <c r="B31" s="10"/>
      <c r="C31" s="6"/>
      <c r="D31" s="89" t="s">
        <v>148</v>
      </c>
      <c r="E31" s="15"/>
      <c r="F31" s="15"/>
      <c r="G31" s="19"/>
      <c r="H31" s="97">
        <f>SUM(H32:H48)</f>
        <v>16658000</v>
      </c>
      <c r="I31" s="97">
        <f>SUM(I32:I48)</f>
        <v>3085044.44</v>
      </c>
      <c r="J31" s="56">
        <v>746246</v>
      </c>
      <c r="K31" s="56">
        <f>SUM(K32:K48)</f>
        <v>0</v>
      </c>
      <c r="L31" s="56">
        <f>SUM(L32:L48)</f>
        <v>13572955.559999999</v>
      </c>
      <c r="M31" s="127">
        <f aca="true" t="shared" si="0" ref="M31:M39">I31/H31*100</f>
        <v>18.519896986432947</v>
      </c>
    </row>
    <row r="32" spans="1:13" ht="21.75" customHeight="1" thickTop="1">
      <c r="A32" s="49">
        <v>1</v>
      </c>
      <c r="B32" s="10">
        <v>22001</v>
      </c>
      <c r="C32" s="7">
        <v>600</v>
      </c>
      <c r="D32" s="179" t="s">
        <v>149</v>
      </c>
      <c r="E32" s="125" t="s">
        <v>0</v>
      </c>
      <c r="F32" s="115">
        <v>5611320</v>
      </c>
      <c r="G32" s="116" t="s">
        <v>150</v>
      </c>
      <c r="H32" s="134">
        <v>634200</v>
      </c>
      <c r="I32" s="135">
        <f>22291.2+39800+37152+44814.6</f>
        <v>144057.8</v>
      </c>
      <c r="J32" s="135"/>
      <c r="K32" s="121"/>
      <c r="L32" s="121">
        <f aca="true" t="shared" si="1" ref="L32:L39">+H32-I32-J32-K32</f>
        <v>490142.2</v>
      </c>
      <c r="M32" s="155">
        <f t="shared" si="0"/>
        <v>22.71488489435509</v>
      </c>
    </row>
    <row r="33" spans="1:13" ht="21.75" customHeight="1">
      <c r="A33" s="49">
        <v>2</v>
      </c>
      <c r="B33" s="10">
        <v>22001</v>
      </c>
      <c r="C33" s="7">
        <v>600</v>
      </c>
      <c r="D33" s="179" t="s">
        <v>149</v>
      </c>
      <c r="E33" s="125" t="s">
        <v>0</v>
      </c>
      <c r="F33" s="115">
        <v>5611320</v>
      </c>
      <c r="G33" s="116" t="s">
        <v>151</v>
      </c>
      <c r="H33" s="55">
        <v>1023400</v>
      </c>
      <c r="I33" s="64">
        <f>92580+56192.4+53638.2+3780+40867.2+61140</f>
        <v>308197.8</v>
      </c>
      <c r="J33" s="64"/>
      <c r="K33" s="65"/>
      <c r="L33" s="65">
        <f t="shared" si="1"/>
        <v>715202.2</v>
      </c>
      <c r="M33" s="71">
        <f t="shared" si="0"/>
        <v>30.115086965018566</v>
      </c>
    </row>
    <row r="34" spans="1:13" ht="21.75" customHeight="1">
      <c r="A34" s="49">
        <v>3</v>
      </c>
      <c r="B34" s="10">
        <v>22001</v>
      </c>
      <c r="C34" s="7">
        <v>600</v>
      </c>
      <c r="D34" s="179" t="s">
        <v>149</v>
      </c>
      <c r="E34" s="125" t="s">
        <v>0</v>
      </c>
      <c r="F34" s="115">
        <v>5611320</v>
      </c>
      <c r="G34" s="163" t="s">
        <v>152</v>
      </c>
      <c r="H34" s="55">
        <v>283700</v>
      </c>
      <c r="I34" s="64">
        <f>29260+36408+34864.2+5607+36524.4+5874</f>
        <v>148537.6</v>
      </c>
      <c r="J34" s="64"/>
      <c r="K34" s="65"/>
      <c r="L34" s="65">
        <f t="shared" si="1"/>
        <v>135162.4</v>
      </c>
      <c r="M34" s="71">
        <f t="shared" si="0"/>
        <v>52.35727881565033</v>
      </c>
    </row>
    <row r="35" spans="1:13" ht="21.75" customHeight="1">
      <c r="A35" s="49">
        <v>4</v>
      </c>
      <c r="B35" s="10">
        <v>22001</v>
      </c>
      <c r="C35" s="7">
        <v>600</v>
      </c>
      <c r="D35" s="179" t="s">
        <v>149</v>
      </c>
      <c r="E35" s="125" t="s">
        <v>0</v>
      </c>
      <c r="F35" s="115">
        <v>5611320</v>
      </c>
      <c r="G35" s="196" t="s">
        <v>153</v>
      </c>
      <c r="H35" s="55">
        <v>754700</v>
      </c>
      <c r="I35" s="64">
        <f>19272.6+29025+3566+10300+27399.6+9288+20433.6+27399.6+17647.2+5600+9000</f>
        <v>178931.6</v>
      </c>
      <c r="J35" s="64"/>
      <c r="K35" s="65"/>
      <c r="L35" s="65">
        <f t="shared" si="1"/>
        <v>575768.4</v>
      </c>
      <c r="M35" s="71">
        <f t="shared" si="0"/>
        <v>23.708970451835167</v>
      </c>
    </row>
    <row r="36" spans="1:13" ht="21.75" customHeight="1">
      <c r="A36" s="49">
        <v>5</v>
      </c>
      <c r="B36" s="10">
        <v>22001</v>
      </c>
      <c r="C36" s="7">
        <v>600</v>
      </c>
      <c r="D36" s="179" t="s">
        <v>149</v>
      </c>
      <c r="E36" s="125" t="s">
        <v>0</v>
      </c>
      <c r="F36" s="115">
        <v>5611320</v>
      </c>
      <c r="G36" s="196" t="s">
        <v>159</v>
      </c>
      <c r="H36" s="55">
        <v>430000</v>
      </c>
      <c r="I36" s="58">
        <f>14628.6+10216.8+19305+45260+3089.3</f>
        <v>92499.7</v>
      </c>
      <c r="J36" s="64"/>
      <c r="K36" s="65"/>
      <c r="L36" s="65">
        <f t="shared" si="1"/>
        <v>337500.3</v>
      </c>
      <c r="M36" s="71">
        <f t="shared" si="0"/>
        <v>21.511558139534884</v>
      </c>
    </row>
    <row r="37" spans="1:13" ht="21.75" customHeight="1">
      <c r="A37" s="49">
        <v>6</v>
      </c>
      <c r="B37" s="10">
        <v>22001</v>
      </c>
      <c r="C37" s="7">
        <v>600</v>
      </c>
      <c r="D37" s="179" t="s">
        <v>149</v>
      </c>
      <c r="E37" s="125" t="s">
        <v>0</v>
      </c>
      <c r="F37" s="115">
        <v>5611320</v>
      </c>
      <c r="G37" s="196" t="s">
        <v>160</v>
      </c>
      <c r="H37" s="55">
        <v>334000</v>
      </c>
      <c r="I37" s="58">
        <f>31385+11593.8+30247+99700+29756</f>
        <v>202681.8</v>
      </c>
      <c r="J37" s="64"/>
      <c r="K37" s="65"/>
      <c r="L37" s="65">
        <f t="shared" si="1"/>
        <v>131318.2</v>
      </c>
      <c r="M37" s="71">
        <f t="shared" si="0"/>
        <v>60.68317365269461</v>
      </c>
    </row>
    <row r="38" spans="1:13" ht="21.75" customHeight="1">
      <c r="A38" s="49">
        <v>7</v>
      </c>
      <c r="B38" s="10">
        <v>22001</v>
      </c>
      <c r="C38" s="7">
        <v>600</v>
      </c>
      <c r="D38" s="179" t="s">
        <v>149</v>
      </c>
      <c r="E38" s="125" t="s">
        <v>0</v>
      </c>
      <c r="F38" s="115">
        <v>5611320</v>
      </c>
      <c r="G38" s="116" t="s">
        <v>161</v>
      </c>
      <c r="H38" s="55">
        <v>1434000</v>
      </c>
      <c r="I38" s="58">
        <f>19504.8+99842+48912+243936.06+89637.6+10420+284204+40867.2+158475.4+234634.98</f>
        <v>1230434.04</v>
      </c>
      <c r="J38" s="64"/>
      <c r="K38" s="65"/>
      <c r="L38" s="65">
        <f t="shared" si="1"/>
        <v>203565.95999999996</v>
      </c>
      <c r="M38" s="71">
        <f t="shared" si="0"/>
        <v>85.80432635983264</v>
      </c>
    </row>
    <row r="39" spans="1:13" ht="21.75" customHeight="1">
      <c r="A39" s="49">
        <v>8</v>
      </c>
      <c r="B39" s="10">
        <v>22001</v>
      </c>
      <c r="C39" s="7">
        <v>600</v>
      </c>
      <c r="D39" s="179" t="s">
        <v>149</v>
      </c>
      <c r="E39" s="125" t="s">
        <v>0</v>
      </c>
      <c r="F39" s="115">
        <v>5611320</v>
      </c>
      <c r="G39" s="116" t="s">
        <v>172</v>
      </c>
      <c r="H39" s="93">
        <v>2103000</v>
      </c>
      <c r="I39" s="91">
        <f>38866+42492.6+80479+49137.3+840+17930+70055+34830+15325.2+182277+4420+75000+168052</f>
        <v>779704.1000000001</v>
      </c>
      <c r="J39" s="92"/>
      <c r="K39" s="84"/>
      <c r="L39" s="84">
        <f t="shared" si="1"/>
        <v>1323295.9</v>
      </c>
      <c r="M39" s="73">
        <f t="shared" si="0"/>
        <v>37.075801236329056</v>
      </c>
    </row>
    <row r="40" spans="1:13" ht="21.75" customHeight="1">
      <c r="A40" s="49">
        <v>9</v>
      </c>
      <c r="B40" s="10">
        <v>22001</v>
      </c>
      <c r="C40" s="7">
        <v>600</v>
      </c>
      <c r="D40" s="179" t="s">
        <v>149</v>
      </c>
      <c r="E40" s="125" t="s">
        <v>0</v>
      </c>
      <c r="F40" s="115">
        <v>5611320</v>
      </c>
      <c r="G40" s="116" t="s">
        <v>181</v>
      </c>
      <c r="H40" s="93">
        <v>2330000</v>
      </c>
      <c r="I40" s="91"/>
      <c r="J40" s="92"/>
      <c r="K40" s="84"/>
      <c r="L40" s="84">
        <f>+H40-I40-J40-K40</f>
        <v>2330000</v>
      </c>
      <c r="M40" s="73">
        <f>I40/H40*100</f>
        <v>0</v>
      </c>
    </row>
    <row r="41" spans="1:13" ht="21.75" customHeight="1">
      <c r="A41" s="49"/>
      <c r="B41" s="10"/>
      <c r="C41" s="7"/>
      <c r="D41" s="179"/>
      <c r="E41" s="125"/>
      <c r="F41" s="115"/>
      <c r="G41" s="116" t="s">
        <v>182</v>
      </c>
      <c r="H41" s="93"/>
      <c r="I41" s="91"/>
      <c r="J41" s="92"/>
      <c r="K41" s="84"/>
      <c r="L41" s="84"/>
      <c r="M41" s="73"/>
    </row>
    <row r="42" spans="1:13" ht="21.75" customHeight="1">
      <c r="A42" s="49">
        <v>10</v>
      </c>
      <c r="B42" s="10">
        <v>22001</v>
      </c>
      <c r="C42" s="7">
        <v>600</v>
      </c>
      <c r="D42" s="179" t="s">
        <v>149</v>
      </c>
      <c r="E42" s="125" t="s">
        <v>0</v>
      </c>
      <c r="F42" s="115">
        <v>5611320</v>
      </c>
      <c r="G42" s="116" t="s">
        <v>183</v>
      </c>
      <c r="H42" s="93">
        <v>1597000</v>
      </c>
      <c r="I42" s="91"/>
      <c r="J42" s="92"/>
      <c r="K42" s="84"/>
      <c r="L42" s="84">
        <f aca="true" t="shared" si="2" ref="L42:L48">+H42-I42-J42-K42</f>
        <v>1597000</v>
      </c>
      <c r="M42" s="73">
        <f aca="true" t="shared" si="3" ref="M42:M48">I42/H42*100</f>
        <v>0</v>
      </c>
    </row>
    <row r="43" spans="1:13" ht="21.75" customHeight="1">
      <c r="A43" s="49">
        <v>11</v>
      </c>
      <c r="B43" s="10">
        <v>22001</v>
      </c>
      <c r="C43" s="7">
        <v>600</v>
      </c>
      <c r="D43" s="179" t="s">
        <v>149</v>
      </c>
      <c r="E43" s="125" t="s">
        <v>0</v>
      </c>
      <c r="F43" s="115">
        <v>5611320</v>
      </c>
      <c r="G43" s="116" t="s">
        <v>184</v>
      </c>
      <c r="H43" s="93">
        <v>2158000</v>
      </c>
      <c r="I43" s="91"/>
      <c r="J43" s="92"/>
      <c r="K43" s="84"/>
      <c r="L43" s="84">
        <f t="shared" si="2"/>
        <v>2158000</v>
      </c>
      <c r="M43" s="73">
        <f t="shared" si="3"/>
        <v>0</v>
      </c>
    </row>
    <row r="44" spans="1:13" ht="21.75" customHeight="1">
      <c r="A44" s="49">
        <v>12</v>
      </c>
      <c r="B44" s="10">
        <v>22001</v>
      </c>
      <c r="C44" s="7">
        <v>600</v>
      </c>
      <c r="D44" s="179" t="s">
        <v>149</v>
      </c>
      <c r="E44" s="125" t="s">
        <v>0</v>
      </c>
      <c r="F44" s="115">
        <v>5611320</v>
      </c>
      <c r="G44" s="116" t="s">
        <v>185</v>
      </c>
      <c r="H44" s="93">
        <v>818000</v>
      </c>
      <c r="I44" s="91"/>
      <c r="J44" s="92"/>
      <c r="K44" s="84"/>
      <c r="L44" s="84">
        <f t="shared" si="2"/>
        <v>818000</v>
      </c>
      <c r="M44" s="73">
        <f t="shared" si="3"/>
        <v>0</v>
      </c>
    </row>
    <row r="45" spans="1:13" ht="21.75" customHeight="1">
      <c r="A45" s="49">
        <v>13</v>
      </c>
      <c r="B45" s="10">
        <v>22001</v>
      </c>
      <c r="C45" s="7">
        <v>600</v>
      </c>
      <c r="D45" s="179" t="s">
        <v>149</v>
      </c>
      <c r="E45" s="125" t="s">
        <v>0</v>
      </c>
      <c r="F45" s="115">
        <v>5611320</v>
      </c>
      <c r="G45" s="116" t="s">
        <v>186</v>
      </c>
      <c r="H45" s="93">
        <v>928000</v>
      </c>
      <c r="I45" s="91"/>
      <c r="J45" s="92"/>
      <c r="K45" s="84"/>
      <c r="L45" s="84">
        <f t="shared" si="2"/>
        <v>928000</v>
      </c>
      <c r="M45" s="73">
        <f t="shared" si="3"/>
        <v>0</v>
      </c>
    </row>
    <row r="46" spans="1:13" ht="21.75" customHeight="1">
      <c r="A46" s="49">
        <v>14</v>
      </c>
      <c r="B46" s="10">
        <v>22001</v>
      </c>
      <c r="C46" s="7">
        <v>600</v>
      </c>
      <c r="D46" s="179" t="s">
        <v>149</v>
      </c>
      <c r="E46" s="125" t="s">
        <v>0</v>
      </c>
      <c r="F46" s="115">
        <v>5611320</v>
      </c>
      <c r="G46" s="116" t="s">
        <v>187</v>
      </c>
      <c r="H46" s="93">
        <v>731000</v>
      </c>
      <c r="I46" s="91"/>
      <c r="J46" s="92"/>
      <c r="K46" s="84"/>
      <c r="L46" s="84">
        <f t="shared" si="2"/>
        <v>731000</v>
      </c>
      <c r="M46" s="73">
        <f t="shared" si="3"/>
        <v>0</v>
      </c>
    </row>
    <row r="47" spans="1:13" ht="21.75" customHeight="1">
      <c r="A47" s="49">
        <v>15</v>
      </c>
      <c r="B47" s="10">
        <v>22001</v>
      </c>
      <c r="C47" s="7">
        <v>600</v>
      </c>
      <c r="D47" s="179" t="s">
        <v>149</v>
      </c>
      <c r="E47" s="125" t="s">
        <v>0</v>
      </c>
      <c r="F47" s="115">
        <v>5611320</v>
      </c>
      <c r="G47" s="116" t="s">
        <v>188</v>
      </c>
      <c r="H47" s="93">
        <v>744000</v>
      </c>
      <c r="I47" s="91"/>
      <c r="J47" s="92"/>
      <c r="K47" s="84"/>
      <c r="L47" s="84">
        <f t="shared" si="2"/>
        <v>744000</v>
      </c>
      <c r="M47" s="73">
        <f t="shared" si="3"/>
        <v>0</v>
      </c>
    </row>
    <row r="48" spans="1:13" ht="21.75" customHeight="1">
      <c r="A48" s="49">
        <v>16</v>
      </c>
      <c r="B48" s="10">
        <v>22001</v>
      </c>
      <c r="C48" s="7">
        <v>600</v>
      </c>
      <c r="D48" s="179" t="s">
        <v>149</v>
      </c>
      <c r="E48" s="125" t="s">
        <v>0</v>
      </c>
      <c r="F48" s="115">
        <v>5611320</v>
      </c>
      <c r="G48" s="116" t="s">
        <v>189</v>
      </c>
      <c r="H48" s="93">
        <v>355000</v>
      </c>
      <c r="I48" s="91"/>
      <c r="J48" s="92"/>
      <c r="K48" s="84"/>
      <c r="L48" s="84">
        <f t="shared" si="2"/>
        <v>355000</v>
      </c>
      <c r="M48" s="73">
        <f t="shared" si="3"/>
        <v>0</v>
      </c>
    </row>
    <row r="49" spans="1:13" ht="21.75" customHeight="1">
      <c r="A49" s="49"/>
      <c r="B49" s="10"/>
      <c r="C49" s="7"/>
      <c r="D49" s="179"/>
      <c r="E49" s="125"/>
      <c r="F49" s="115"/>
      <c r="G49" s="116"/>
      <c r="H49" s="93"/>
      <c r="I49" s="91"/>
      <c r="J49" s="92"/>
      <c r="K49" s="84"/>
      <c r="L49" s="84"/>
      <c r="M49" s="73"/>
    </row>
    <row r="50" spans="1:13" s="1" customFormat="1" ht="23.25" customHeight="1" thickBot="1">
      <c r="A50" s="47"/>
      <c r="B50" s="10"/>
      <c r="C50" s="6"/>
      <c r="D50" s="89" t="s">
        <v>173</v>
      </c>
      <c r="E50" s="15"/>
      <c r="F50" s="15"/>
      <c r="G50" s="19" t="s">
        <v>180</v>
      </c>
      <c r="H50" s="97">
        <f>+H51</f>
        <v>2071500</v>
      </c>
      <c r="I50" s="97">
        <f>+I51</f>
        <v>428914.8</v>
      </c>
      <c r="J50" s="56">
        <f>+J51</f>
        <v>333400</v>
      </c>
      <c r="K50" s="56">
        <f>+K51</f>
        <v>0</v>
      </c>
      <c r="L50" s="56">
        <f>+L51</f>
        <v>1309185.2</v>
      </c>
      <c r="M50" s="127">
        <f>I50/H50*100</f>
        <v>20.705517740767558</v>
      </c>
    </row>
    <row r="51" spans="1:13" ht="21.75" customHeight="1" thickTop="1">
      <c r="A51" s="49">
        <v>1</v>
      </c>
      <c r="B51" s="10">
        <v>22001</v>
      </c>
      <c r="C51" s="7">
        <v>600</v>
      </c>
      <c r="D51" s="179" t="s">
        <v>174</v>
      </c>
      <c r="E51" s="125" t="s">
        <v>0</v>
      </c>
      <c r="F51" s="115">
        <v>5611320</v>
      </c>
      <c r="G51" s="116" t="s">
        <v>175</v>
      </c>
      <c r="H51" s="134">
        <v>2071500</v>
      </c>
      <c r="I51" s="135">
        <f>91620+65000+31114.8+92220+92220+56740</f>
        <v>428914.8</v>
      </c>
      <c r="J51" s="135">
        <v>333400</v>
      </c>
      <c r="K51" s="121"/>
      <c r="L51" s="121">
        <f>+H51-I51-J51-K51</f>
        <v>1309185.2</v>
      </c>
      <c r="M51" s="155">
        <f>I51/H51*100</f>
        <v>20.705517740767558</v>
      </c>
    </row>
    <row r="52" spans="1:13" ht="21.75" customHeight="1">
      <c r="A52" s="49"/>
      <c r="B52" s="10"/>
      <c r="C52" s="7"/>
      <c r="D52" s="179"/>
      <c r="E52" s="125"/>
      <c r="F52" s="115"/>
      <c r="G52" s="116"/>
      <c r="H52" s="143"/>
      <c r="I52" s="144"/>
      <c r="J52" s="145"/>
      <c r="K52" s="67"/>
      <c r="L52" s="67"/>
      <c r="M52" s="74"/>
    </row>
    <row r="53" spans="1:13" s="1" customFormat="1" ht="23.25" customHeight="1" thickBot="1">
      <c r="A53" s="47"/>
      <c r="B53" s="10"/>
      <c r="C53" s="6"/>
      <c r="D53" s="89" t="s">
        <v>176</v>
      </c>
      <c r="E53" s="15"/>
      <c r="F53" s="15"/>
      <c r="G53" s="19"/>
      <c r="H53" s="97">
        <f>SUM(H54:H55)</f>
        <v>2218100</v>
      </c>
      <c r="I53" s="97">
        <f>SUM(I54:I55)</f>
        <v>183240</v>
      </c>
      <c r="J53" s="56">
        <v>86280</v>
      </c>
      <c r="K53" s="56">
        <f>SUM(K54:K55)</f>
        <v>0</v>
      </c>
      <c r="L53" s="56">
        <f>SUM(L54:L55)</f>
        <v>2034860</v>
      </c>
      <c r="M53" s="127">
        <f>I53/H53*100</f>
        <v>8.26112438573554</v>
      </c>
    </row>
    <row r="54" spans="1:13" ht="21.75" customHeight="1" thickTop="1">
      <c r="A54" s="49">
        <v>1</v>
      </c>
      <c r="B54" s="10">
        <v>22001</v>
      </c>
      <c r="C54" s="7">
        <v>600</v>
      </c>
      <c r="D54" s="179" t="s">
        <v>177</v>
      </c>
      <c r="E54" s="125" t="s">
        <v>0</v>
      </c>
      <c r="F54" s="115">
        <v>5611320</v>
      </c>
      <c r="G54" s="116" t="s">
        <v>178</v>
      </c>
      <c r="H54" s="134">
        <v>1336900</v>
      </c>
      <c r="I54" s="135">
        <v>91620</v>
      </c>
      <c r="J54" s="135"/>
      <c r="K54" s="121"/>
      <c r="L54" s="121">
        <f>+H54-I54-J54-K54</f>
        <v>1245280</v>
      </c>
      <c r="M54" s="155">
        <f>I54/H54*100</f>
        <v>6.853167776198668</v>
      </c>
    </row>
    <row r="55" spans="1:13" ht="21.75" customHeight="1">
      <c r="A55" s="49">
        <v>2</v>
      </c>
      <c r="B55" s="10">
        <v>22001</v>
      </c>
      <c r="C55" s="7">
        <v>600</v>
      </c>
      <c r="D55" s="179" t="s">
        <v>177</v>
      </c>
      <c r="E55" s="125" t="s">
        <v>0</v>
      </c>
      <c r="F55" s="115">
        <v>5611320</v>
      </c>
      <c r="G55" s="116" t="s">
        <v>179</v>
      </c>
      <c r="H55" s="143">
        <v>881200</v>
      </c>
      <c r="I55" s="144">
        <v>91620</v>
      </c>
      <c r="J55" s="145"/>
      <c r="K55" s="67"/>
      <c r="L55" s="84">
        <f>+H55-I55-J55-K55</f>
        <v>789580</v>
      </c>
      <c r="M55" s="73">
        <f>I55/H55*100</f>
        <v>10.39718565592374</v>
      </c>
    </row>
    <row r="56" spans="1:13" ht="21.75" customHeight="1">
      <c r="A56" s="49"/>
      <c r="B56" s="10"/>
      <c r="C56" s="7"/>
      <c r="D56" s="179"/>
      <c r="E56" s="125"/>
      <c r="F56" s="115"/>
      <c r="G56" s="116"/>
      <c r="H56" s="111"/>
      <c r="I56" s="112"/>
      <c r="J56" s="113"/>
      <c r="K56" s="66"/>
      <c r="L56" s="66"/>
      <c r="M56" s="72"/>
    </row>
    <row r="57" spans="1:13" s="1" customFormat="1" ht="23.25" customHeight="1" thickBot="1">
      <c r="A57" s="47"/>
      <c r="B57" s="10"/>
      <c r="C57" s="6"/>
      <c r="D57" s="89" t="s">
        <v>162</v>
      </c>
      <c r="E57" s="15"/>
      <c r="F57" s="15"/>
      <c r="G57" s="19"/>
      <c r="H57" s="97">
        <f>+H58</f>
        <v>498000</v>
      </c>
      <c r="I57" s="97">
        <f>+I58</f>
        <v>193930</v>
      </c>
      <c r="J57" s="56">
        <f>+J58</f>
        <v>0</v>
      </c>
      <c r="K57" s="56">
        <f>+K58</f>
        <v>0</v>
      </c>
      <c r="L57" s="56">
        <f>+L58</f>
        <v>304070</v>
      </c>
      <c r="M57" s="127">
        <f>I57/H57*100</f>
        <v>38.941767068273094</v>
      </c>
    </row>
    <row r="58" spans="1:13" ht="21.75" customHeight="1" thickTop="1">
      <c r="A58" s="49">
        <v>1</v>
      </c>
      <c r="B58" s="10">
        <v>22001</v>
      </c>
      <c r="C58" s="7">
        <v>600</v>
      </c>
      <c r="D58" s="179" t="s">
        <v>163</v>
      </c>
      <c r="E58" s="125" t="s">
        <v>0</v>
      </c>
      <c r="F58" s="115">
        <v>5611320</v>
      </c>
      <c r="G58" s="116" t="s">
        <v>164</v>
      </c>
      <c r="H58" s="134">
        <v>498000</v>
      </c>
      <c r="I58" s="135">
        <f>36760+157170</f>
        <v>193930</v>
      </c>
      <c r="J58" s="135"/>
      <c r="K58" s="121"/>
      <c r="L58" s="121">
        <f>+H58-I58-J58-K58</f>
        <v>304070</v>
      </c>
      <c r="M58" s="155">
        <f>I58/H58*100</f>
        <v>38.941767068273094</v>
      </c>
    </row>
    <row r="59" spans="1:13" ht="21.75" customHeight="1">
      <c r="A59" s="49"/>
      <c r="B59" s="10"/>
      <c r="C59" s="7"/>
      <c r="D59" s="179"/>
      <c r="E59" s="125"/>
      <c r="F59" s="115"/>
      <c r="G59" s="116"/>
      <c r="H59" s="55"/>
      <c r="I59" s="58"/>
      <c r="J59" s="64"/>
      <c r="K59" s="65"/>
      <c r="L59" s="65"/>
      <c r="M59" s="71"/>
    </row>
    <row r="60" spans="1:13" ht="21.75" customHeight="1">
      <c r="A60" s="49"/>
      <c r="B60" s="10"/>
      <c r="C60" s="7"/>
      <c r="D60" s="179"/>
      <c r="E60" s="125"/>
      <c r="F60" s="115"/>
      <c r="G60" s="116"/>
      <c r="H60" s="55"/>
      <c r="I60" s="58"/>
      <c r="J60" s="64"/>
      <c r="K60" s="65"/>
      <c r="L60" s="65"/>
      <c r="M60" s="71"/>
    </row>
    <row r="61" spans="1:13" ht="21.75" customHeight="1" thickBot="1">
      <c r="A61" s="41" t="s">
        <v>168</v>
      </c>
      <c r="B61" s="38"/>
      <c r="C61" s="39"/>
      <c r="D61" s="11"/>
      <c r="E61" s="11"/>
      <c r="F61" s="11"/>
      <c r="G61" s="101"/>
      <c r="H61" s="96">
        <f>+H63</f>
        <v>201400</v>
      </c>
      <c r="I61" s="96">
        <f>+I63</f>
        <v>24704</v>
      </c>
      <c r="J61" s="54">
        <f>+J63</f>
        <v>0</v>
      </c>
      <c r="K61" s="54">
        <f>+K63</f>
        <v>0</v>
      </c>
      <c r="L61" s="54">
        <f>+L63</f>
        <v>176696</v>
      </c>
      <c r="M61" s="69">
        <f>I61/H61*100</f>
        <v>12.266137040714995</v>
      </c>
    </row>
    <row r="62" spans="1:13" ht="24.75" customHeight="1" thickTop="1">
      <c r="A62" s="41"/>
      <c r="B62" s="38"/>
      <c r="C62" s="39"/>
      <c r="D62" s="11"/>
      <c r="E62" s="11"/>
      <c r="F62" s="11"/>
      <c r="G62" s="101"/>
      <c r="H62" s="120"/>
      <c r="I62" s="198"/>
      <c r="J62" s="120"/>
      <c r="K62" s="120"/>
      <c r="L62" s="120"/>
      <c r="M62" s="155"/>
    </row>
    <row r="63" spans="1:13" s="1" customFormat="1" ht="23.25" customHeight="1" thickBot="1">
      <c r="A63" s="47"/>
      <c r="B63" s="10"/>
      <c r="C63" s="6"/>
      <c r="D63" s="89" t="s">
        <v>169</v>
      </c>
      <c r="E63" s="15"/>
      <c r="F63" s="15"/>
      <c r="G63" s="19"/>
      <c r="H63" s="97">
        <f>+H64</f>
        <v>201400</v>
      </c>
      <c r="I63" s="97">
        <f>+I64</f>
        <v>24704</v>
      </c>
      <c r="J63" s="56">
        <f>+J64</f>
        <v>0</v>
      </c>
      <c r="K63" s="56">
        <f>+K64</f>
        <v>0</v>
      </c>
      <c r="L63" s="56">
        <f>+L64</f>
        <v>176696</v>
      </c>
      <c r="M63" s="127">
        <f>I63/H63*100</f>
        <v>12.266137040714995</v>
      </c>
    </row>
    <row r="64" spans="1:13" ht="21.75" customHeight="1" thickTop="1">
      <c r="A64" s="49">
        <v>1</v>
      </c>
      <c r="B64" s="10">
        <v>22001</v>
      </c>
      <c r="C64" s="7">
        <v>600</v>
      </c>
      <c r="D64" s="179" t="s">
        <v>170</v>
      </c>
      <c r="E64" s="125" t="s">
        <v>0</v>
      </c>
      <c r="F64" s="115">
        <v>5611500</v>
      </c>
      <c r="G64" s="163" t="s">
        <v>171</v>
      </c>
      <c r="H64" s="134">
        <v>201400</v>
      </c>
      <c r="I64" s="135">
        <v>24704</v>
      </c>
      <c r="J64" s="135"/>
      <c r="K64" s="121"/>
      <c r="L64" s="121">
        <f>+H64-I64-J64-K64</f>
        <v>176696</v>
      </c>
      <c r="M64" s="155">
        <f>I64/H64*100</f>
        <v>12.266137040714995</v>
      </c>
    </row>
    <row r="65" spans="1:13" ht="21.75" customHeight="1">
      <c r="A65" s="49"/>
      <c r="B65" s="10"/>
      <c r="C65" s="7"/>
      <c r="D65" s="179"/>
      <c r="E65" s="125"/>
      <c r="F65" s="115"/>
      <c r="G65" s="116"/>
      <c r="H65" s="55"/>
      <c r="I65" s="58"/>
      <c r="J65" s="64"/>
      <c r="K65" s="65"/>
      <c r="L65" s="65"/>
      <c r="M65" s="71"/>
    </row>
    <row r="66" spans="1:13" s="4" customFormat="1" ht="21.75" customHeight="1">
      <c r="A66" s="102"/>
      <c r="B66" s="10"/>
      <c r="C66" s="7"/>
      <c r="D66" s="40"/>
      <c r="E66" s="125"/>
      <c r="F66" s="46"/>
      <c r="G66" s="133"/>
      <c r="H66" s="126"/>
      <c r="I66" s="59"/>
      <c r="J66" s="65"/>
      <c r="K66" s="65"/>
      <c r="L66" s="65"/>
      <c r="M66" s="71"/>
    </row>
    <row r="67" spans="1:13" ht="21.75" customHeight="1">
      <c r="A67" s="45"/>
      <c r="B67" s="87"/>
      <c r="C67" s="197"/>
      <c r="D67" s="108"/>
      <c r="E67" s="108"/>
      <c r="F67" s="109"/>
      <c r="G67" s="110"/>
      <c r="H67" s="111"/>
      <c r="I67" s="112"/>
      <c r="J67" s="113"/>
      <c r="K67" s="66"/>
      <c r="L67" s="72"/>
      <c r="M67" s="72"/>
    </row>
    <row r="69" spans="8:10" ht="21.75" customHeight="1">
      <c r="H69" s="60"/>
      <c r="I69" s="60"/>
      <c r="J69" s="60"/>
    </row>
    <row r="71" ht="21.75" customHeight="1">
      <c r="J71" s="117"/>
    </row>
  </sheetData>
  <sheetProtection/>
  <mergeCells count="3">
    <mergeCell ref="B4:C4"/>
    <mergeCell ref="A1:M1"/>
    <mergeCell ref="A2:M2"/>
  </mergeCells>
  <printOptions/>
  <pageMargins left="0.17" right="0.17" top="0.24" bottom="0.19" header="0.5" footer="0.4"/>
  <pageSetup horizontalDpi="600" verticalDpi="600" orientation="landscape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U51"/>
  <sheetViews>
    <sheetView zoomScalePageLayoutView="0" workbookViewId="0" topLeftCell="A15">
      <selection activeCell="L53" sqref="L53"/>
    </sheetView>
  </sheetViews>
  <sheetFormatPr defaultColWidth="9.140625" defaultRowHeight="12.75"/>
  <cols>
    <col min="1" max="1" width="22.140625" style="21" customWidth="1"/>
    <col min="2" max="2" width="11.8515625" style="21" customWidth="1"/>
    <col min="3" max="3" width="12.140625" style="21" customWidth="1"/>
    <col min="4" max="4" width="11.8515625" style="21" customWidth="1"/>
    <col min="5" max="5" width="6.57421875" style="21" customWidth="1"/>
    <col min="6" max="6" width="14.140625" style="21" customWidth="1"/>
    <col min="7" max="7" width="14.57421875" style="21" customWidth="1"/>
    <col min="8" max="8" width="13.8515625" style="21" customWidth="1"/>
    <col min="9" max="9" width="6.7109375" style="21" customWidth="1"/>
    <col min="10" max="10" width="13.7109375" style="21" customWidth="1"/>
    <col min="11" max="11" width="12.7109375" style="21" customWidth="1"/>
    <col min="12" max="12" width="12.8515625" style="21" customWidth="1"/>
    <col min="13" max="13" width="6.7109375" style="21" customWidth="1"/>
    <col min="14" max="14" width="11.8515625" style="21" customWidth="1"/>
    <col min="15" max="15" width="11.28125" style="21" customWidth="1"/>
    <col min="16" max="16" width="12.140625" style="21" customWidth="1"/>
    <col min="17" max="17" width="7.28125" style="21" customWidth="1"/>
    <col min="18" max="18" width="14.140625" style="21" customWidth="1"/>
    <col min="19" max="19" width="14.00390625" style="21" customWidth="1"/>
    <col min="20" max="20" width="14.28125" style="21" customWidth="1"/>
    <col min="21" max="21" width="6.8515625" style="80" customWidth="1"/>
    <col min="22" max="16384" width="9.140625" style="21" customWidth="1"/>
  </cols>
  <sheetData>
    <row r="1" spans="1:21" ht="21">
      <c r="A1" s="213" t="s">
        <v>203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</row>
    <row r="2" spans="1:21" s="22" customFormat="1" ht="21">
      <c r="A2" s="213" t="s">
        <v>157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</row>
    <row r="3" spans="1:21" s="22" customFormat="1" ht="21">
      <c r="A3" s="213" t="s">
        <v>202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</row>
    <row r="4" spans="1:21" s="22" customFormat="1" ht="8.2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77"/>
    </row>
    <row r="5" spans="1:21" s="22" customFormat="1" ht="21">
      <c r="A5" s="207" t="s">
        <v>16</v>
      </c>
      <c r="B5" s="214" t="s">
        <v>3</v>
      </c>
      <c r="C5" s="215"/>
      <c r="D5" s="215"/>
      <c r="E5" s="216"/>
      <c r="F5" s="214" t="s">
        <v>12</v>
      </c>
      <c r="G5" s="215"/>
      <c r="H5" s="215"/>
      <c r="I5" s="216"/>
      <c r="J5" s="214" t="s">
        <v>14</v>
      </c>
      <c r="K5" s="215"/>
      <c r="L5" s="215"/>
      <c r="M5" s="216"/>
      <c r="N5" s="214" t="s">
        <v>13</v>
      </c>
      <c r="O5" s="215"/>
      <c r="P5" s="215"/>
      <c r="Q5" s="216"/>
      <c r="R5" s="214" t="s">
        <v>18</v>
      </c>
      <c r="S5" s="215"/>
      <c r="T5" s="215"/>
      <c r="U5" s="216"/>
    </row>
    <row r="6" spans="1:21" s="22" customFormat="1" ht="23.25" customHeight="1">
      <c r="A6" s="217"/>
      <c r="B6" s="211" t="s">
        <v>19</v>
      </c>
      <c r="C6" s="207" t="s">
        <v>8</v>
      </c>
      <c r="D6" s="207" t="s">
        <v>9</v>
      </c>
      <c r="E6" s="211" t="s">
        <v>27</v>
      </c>
      <c r="F6" s="211" t="s">
        <v>19</v>
      </c>
      <c r="G6" s="207" t="s">
        <v>8</v>
      </c>
      <c r="H6" s="207" t="s">
        <v>9</v>
      </c>
      <c r="I6" s="211" t="s">
        <v>27</v>
      </c>
      <c r="J6" s="211" t="s">
        <v>19</v>
      </c>
      <c r="K6" s="207" t="s">
        <v>8</v>
      </c>
      <c r="L6" s="207" t="s">
        <v>9</v>
      </c>
      <c r="M6" s="211" t="s">
        <v>27</v>
      </c>
      <c r="N6" s="211" t="s">
        <v>19</v>
      </c>
      <c r="O6" s="207" t="s">
        <v>8</v>
      </c>
      <c r="P6" s="207" t="s">
        <v>9</v>
      </c>
      <c r="Q6" s="211" t="s">
        <v>27</v>
      </c>
      <c r="R6" s="211" t="s">
        <v>19</v>
      </c>
      <c r="S6" s="207" t="s">
        <v>8</v>
      </c>
      <c r="T6" s="207" t="s">
        <v>9</v>
      </c>
      <c r="U6" s="209" t="s">
        <v>27</v>
      </c>
    </row>
    <row r="7" spans="1:21" s="22" customFormat="1" ht="37.5" customHeight="1">
      <c r="A7" s="208"/>
      <c r="B7" s="212"/>
      <c r="C7" s="208"/>
      <c r="D7" s="208"/>
      <c r="E7" s="212"/>
      <c r="F7" s="212"/>
      <c r="G7" s="208"/>
      <c r="H7" s="208"/>
      <c r="I7" s="212"/>
      <c r="J7" s="212"/>
      <c r="K7" s="208"/>
      <c r="L7" s="208"/>
      <c r="M7" s="212"/>
      <c r="N7" s="212"/>
      <c r="O7" s="208"/>
      <c r="P7" s="208"/>
      <c r="Q7" s="212"/>
      <c r="R7" s="212"/>
      <c r="S7" s="208"/>
      <c r="T7" s="208"/>
      <c r="U7" s="210"/>
    </row>
    <row r="8" spans="1:21" ht="21">
      <c r="A8" s="28"/>
      <c r="B8" s="29"/>
      <c r="C8" s="29"/>
      <c r="D8" s="30"/>
      <c r="E8" s="30"/>
      <c r="F8" s="29"/>
      <c r="G8" s="28"/>
      <c r="H8" s="195"/>
      <c r="I8" s="30"/>
      <c r="J8" s="29"/>
      <c r="K8" s="28"/>
      <c r="L8" s="30"/>
      <c r="M8" s="30"/>
      <c r="N8" s="30"/>
      <c r="O8" s="30"/>
      <c r="P8" s="30"/>
      <c r="Q8" s="30"/>
      <c r="R8" s="28"/>
      <c r="S8" s="29"/>
      <c r="T8" s="30"/>
      <c r="U8" s="78"/>
    </row>
    <row r="9" spans="1:21" ht="21.75" hidden="1" thickBot="1">
      <c r="A9" s="149" t="s">
        <v>44</v>
      </c>
      <c r="B9" s="148" t="e">
        <f>+B10</f>
        <v>#REF!</v>
      </c>
      <c r="C9" s="148" t="e">
        <f>+C10</f>
        <v>#REF!</v>
      </c>
      <c r="D9" s="148" t="e">
        <f>+D10</f>
        <v>#REF!</v>
      </c>
      <c r="E9" s="148" t="e">
        <f>+C9/B9*100</f>
        <v>#REF!</v>
      </c>
      <c r="F9" s="148" t="e">
        <f>+F10</f>
        <v>#REF!</v>
      </c>
      <c r="G9" s="148" t="e">
        <f>+G10</f>
        <v>#REF!</v>
      </c>
      <c r="H9" s="148" t="e">
        <f>+H10</f>
        <v>#REF!</v>
      </c>
      <c r="I9" s="148" t="e">
        <f>+G9/F9*100</f>
        <v>#REF!</v>
      </c>
      <c r="J9" s="148">
        <f>+J10</f>
        <v>0</v>
      </c>
      <c r="K9" s="148">
        <f>+K10</f>
        <v>0</v>
      </c>
      <c r="L9" s="148">
        <f>+L10</f>
        <v>0</v>
      </c>
      <c r="M9" s="148"/>
      <c r="N9" s="148" t="e">
        <f>+N10</f>
        <v>#REF!</v>
      </c>
      <c r="O9" s="148" t="e">
        <f>+O10</f>
        <v>#REF!</v>
      </c>
      <c r="P9" s="148" t="e">
        <f>+P10</f>
        <v>#REF!</v>
      </c>
      <c r="Q9" s="148" t="e">
        <f>+O9/N9*100</f>
        <v>#REF!</v>
      </c>
      <c r="R9" s="148" t="e">
        <f>+R10</f>
        <v>#REF!</v>
      </c>
      <c r="S9" s="148" t="e">
        <f>+S10</f>
        <v>#REF!</v>
      </c>
      <c r="T9" s="148" t="e">
        <f>+T10</f>
        <v>#REF!</v>
      </c>
      <c r="U9" s="148" t="e">
        <f>S9*100/R9</f>
        <v>#REF!</v>
      </c>
    </row>
    <row r="10" spans="1:21" ht="21" hidden="1">
      <c r="A10" s="33" t="s">
        <v>158</v>
      </c>
      <c r="B10" s="130" t="e">
        <f>+B13+B16+B19+B22+B25+B28+B31</f>
        <v>#REF!</v>
      </c>
      <c r="C10" s="130" t="e">
        <f>+C13+C16+C19+C22+C25+C28+C31</f>
        <v>#REF!</v>
      </c>
      <c r="D10" s="130" t="e">
        <f>+D13+D16+D19+D22+D25+D28+D31</f>
        <v>#REF!</v>
      </c>
      <c r="E10" s="131" t="e">
        <f>+C10/B10*100</f>
        <v>#REF!</v>
      </c>
      <c r="F10" s="130" t="e">
        <f>+F12+F15+F18+F21+F24+F27+F30</f>
        <v>#REF!</v>
      </c>
      <c r="G10" s="130" t="e">
        <f>+G12+G15+G18+G21+G24+G27+G30</f>
        <v>#REF!</v>
      </c>
      <c r="H10" s="130" t="e">
        <f>+H12+H15+H18+H21+H24+H27+H30</f>
        <v>#REF!</v>
      </c>
      <c r="I10" s="131" t="e">
        <f>+G10/F10*100</f>
        <v>#REF!</v>
      </c>
      <c r="J10" s="130"/>
      <c r="K10" s="130"/>
      <c r="L10" s="130"/>
      <c r="M10" s="131"/>
      <c r="N10" s="130" t="e">
        <f>+N12+N15+N18+N21+N24+N27+N30</f>
        <v>#REF!</v>
      </c>
      <c r="O10" s="130" t="e">
        <f>+O12+O15+O18+O21+O24+O27+O30</f>
        <v>#REF!</v>
      </c>
      <c r="P10" s="130" t="e">
        <f>+P12+P15+P18+P21+P24+P27+P30</f>
        <v>#REF!</v>
      </c>
      <c r="Q10" s="131" t="e">
        <f>+O10/N10*100</f>
        <v>#REF!</v>
      </c>
      <c r="R10" s="130" t="e">
        <f>+R12+R15+R18+R21+R24+R27+R30</f>
        <v>#REF!</v>
      </c>
      <c r="S10" s="130" t="e">
        <f>+S12+S15+S18+S21+S24+S27+S30</f>
        <v>#REF!</v>
      </c>
      <c r="T10" s="130" t="e">
        <f>+T12+T15+T18+T21+T24+T27+T30</f>
        <v>#REF!</v>
      </c>
      <c r="U10" s="132" t="e">
        <f>S10*100/R10</f>
        <v>#REF!</v>
      </c>
    </row>
    <row r="11" spans="1:21" ht="21" hidden="1">
      <c r="A11" s="26"/>
      <c r="B11" s="156"/>
      <c r="C11" s="156"/>
      <c r="D11" s="157"/>
      <c r="E11" s="157"/>
      <c r="F11" s="156"/>
      <c r="G11" s="156"/>
      <c r="H11" s="157"/>
      <c r="I11" s="157"/>
      <c r="J11" s="156"/>
      <c r="K11" s="156"/>
      <c r="L11" s="157"/>
      <c r="M11" s="157"/>
      <c r="N11" s="157"/>
      <c r="O11" s="157"/>
      <c r="P11" s="157"/>
      <c r="Q11" s="157"/>
      <c r="R11" s="157"/>
      <c r="S11" s="36"/>
      <c r="T11" s="157"/>
      <c r="U11" s="158"/>
    </row>
    <row r="12" spans="1:21" ht="21" hidden="1">
      <c r="A12" s="150" t="s">
        <v>5</v>
      </c>
      <c r="B12" s="141" t="e">
        <f>SUM(B13:B14)</f>
        <v>#REF!</v>
      </c>
      <c r="C12" s="141" t="e">
        <f>SUM(C13:C14)</f>
        <v>#REF!</v>
      </c>
      <c r="D12" s="141" t="e">
        <f>SUM(D13:D14)</f>
        <v>#REF!</v>
      </c>
      <c r="E12" s="142" t="e">
        <f>+C12/B12*100</f>
        <v>#REF!</v>
      </c>
      <c r="F12" s="142" t="e">
        <f>+F13</f>
        <v>#REF!</v>
      </c>
      <c r="G12" s="142" t="e">
        <f>+G13</f>
        <v>#REF!</v>
      </c>
      <c r="H12" s="142" t="e">
        <f>SUM(H13:H14)</f>
        <v>#REF!</v>
      </c>
      <c r="I12" s="142" t="e">
        <f>+G12/F12*100</f>
        <v>#REF!</v>
      </c>
      <c r="J12" s="142">
        <f>+J13</f>
        <v>0</v>
      </c>
      <c r="K12" s="142">
        <f>+K13</f>
        <v>0</v>
      </c>
      <c r="L12" s="142">
        <f>SUM(L13:L14)</f>
        <v>0</v>
      </c>
      <c r="M12" s="142"/>
      <c r="N12" s="142" t="e">
        <f>+N13</f>
        <v>#REF!</v>
      </c>
      <c r="O12" s="142" t="e">
        <f>+O13</f>
        <v>#REF!</v>
      </c>
      <c r="P12" s="142" t="e">
        <f>SUM(P13:P14)</f>
        <v>#REF!</v>
      </c>
      <c r="Q12" s="142" t="e">
        <f>+O12/N12*100</f>
        <v>#REF!</v>
      </c>
      <c r="R12" s="142" t="e">
        <f>SUM(R13:R14)</f>
        <v>#REF!</v>
      </c>
      <c r="S12" s="142" t="e">
        <f>SUM(S13:S14)</f>
        <v>#REF!</v>
      </c>
      <c r="T12" s="142" t="e">
        <f>SUM(T13:T14)</f>
        <v>#REF!</v>
      </c>
      <c r="U12" s="142" t="e">
        <f>S12*100/R12</f>
        <v>#REF!</v>
      </c>
    </row>
    <row r="13" spans="1:21" ht="21" hidden="1">
      <c r="A13" s="33" t="s">
        <v>158</v>
      </c>
      <c r="B13" s="130" t="e">
        <f>+#REF!</f>
        <v>#REF!</v>
      </c>
      <c r="C13" s="130" t="e">
        <f>+#REF!</f>
        <v>#REF!</v>
      </c>
      <c r="D13" s="131" t="e">
        <f>+B13-C13</f>
        <v>#REF!</v>
      </c>
      <c r="E13" s="131" t="e">
        <f>+C13/B13*100</f>
        <v>#REF!</v>
      </c>
      <c r="F13" s="130" t="e">
        <f>+#REF!+#REF!+#REF!</f>
        <v>#REF!</v>
      </c>
      <c r="G13" s="130" t="e">
        <f>+#REF!+#REF!+#REF!</f>
        <v>#REF!</v>
      </c>
      <c r="H13" s="130" t="e">
        <f>+F13-G13</f>
        <v>#REF!</v>
      </c>
      <c r="I13" s="131" t="e">
        <f>+G13/F13*100</f>
        <v>#REF!</v>
      </c>
      <c r="J13" s="130"/>
      <c r="K13" s="31"/>
      <c r="L13" s="130"/>
      <c r="M13" s="131"/>
      <c r="N13" s="139" t="e">
        <f>+#REF!+#REF!+#REF!</f>
        <v>#REF!</v>
      </c>
      <c r="O13" s="137" t="e">
        <f>+#REF!+#REF!+#REF!</f>
        <v>#REF!</v>
      </c>
      <c r="P13" s="130" t="e">
        <f>+N13-O13</f>
        <v>#REF!</v>
      </c>
      <c r="Q13" s="131" t="e">
        <f>+O13/N13*100</f>
        <v>#REF!</v>
      </c>
      <c r="R13" s="131" t="e">
        <f>+B13+F13+J13+N13</f>
        <v>#REF!</v>
      </c>
      <c r="S13" s="131" t="e">
        <f>+C13+G13+K13+O13</f>
        <v>#REF!</v>
      </c>
      <c r="T13" s="131" t="e">
        <f>+R13-S13</f>
        <v>#REF!</v>
      </c>
      <c r="U13" s="132" t="e">
        <f>S13*100/R13</f>
        <v>#REF!</v>
      </c>
    </row>
    <row r="14" spans="1:21" ht="21" hidden="1">
      <c r="A14" s="33"/>
      <c r="B14" s="136"/>
      <c r="C14" s="136"/>
      <c r="D14" s="137"/>
      <c r="E14" s="137"/>
      <c r="F14" s="138"/>
      <c r="G14" s="138"/>
      <c r="H14" s="139"/>
      <c r="I14" s="137"/>
      <c r="J14" s="136"/>
      <c r="K14" s="136"/>
      <c r="L14" s="137"/>
      <c r="M14" s="137"/>
      <c r="N14" s="137"/>
      <c r="O14" s="137"/>
      <c r="P14" s="139"/>
      <c r="Q14" s="137"/>
      <c r="R14" s="139"/>
      <c r="S14" s="139"/>
      <c r="T14" s="139"/>
      <c r="U14" s="140"/>
    </row>
    <row r="15" spans="1:21" ht="21">
      <c r="A15" s="150" t="s">
        <v>21</v>
      </c>
      <c r="B15" s="141">
        <f>SUM(B16:B17)</f>
        <v>882100</v>
      </c>
      <c r="C15" s="141">
        <f>SUM(C16:C17)</f>
        <v>292983.06999999995</v>
      </c>
      <c r="D15" s="141">
        <f>SUM(D16:D17)</f>
        <v>589116.93</v>
      </c>
      <c r="E15" s="142">
        <f>+C15/B15*100</f>
        <v>33.214269357215734</v>
      </c>
      <c r="F15" s="142">
        <f>+F16</f>
        <v>26448519</v>
      </c>
      <c r="G15" s="142">
        <f>+G16</f>
        <v>7289955.84</v>
      </c>
      <c r="H15" s="142">
        <f>SUM(H16:H17)</f>
        <v>19158563.16</v>
      </c>
      <c r="I15" s="142">
        <f>+G15/F15*100</f>
        <v>27.562813025561088</v>
      </c>
      <c r="J15" s="142"/>
      <c r="K15" s="142"/>
      <c r="L15" s="142"/>
      <c r="M15" s="142"/>
      <c r="N15" s="142">
        <f>+N16</f>
        <v>201400</v>
      </c>
      <c r="O15" s="142">
        <f>+O16</f>
        <v>24704</v>
      </c>
      <c r="P15" s="142">
        <f>SUM(P16:P17)</f>
        <v>176696</v>
      </c>
      <c r="Q15" s="142">
        <f>+O15/N15*100</f>
        <v>12.266137040714995</v>
      </c>
      <c r="R15" s="142">
        <f>SUM(R16:R17)</f>
        <v>27532019</v>
      </c>
      <c r="S15" s="142">
        <f>SUM(S16:S17)</f>
        <v>7607642.91</v>
      </c>
      <c r="T15" s="142">
        <f>SUM(T16:T17)</f>
        <v>19924376.09</v>
      </c>
      <c r="U15" s="142">
        <f aca="true" t="shared" si="0" ref="U15:U30">S15*100/R15</f>
        <v>27.631983364532765</v>
      </c>
    </row>
    <row r="16" spans="1:21" ht="21">
      <c r="A16" s="33" t="s">
        <v>158</v>
      </c>
      <c r="B16" s="130">
        <f>+แม่แฝก!H9</f>
        <v>882100</v>
      </c>
      <c r="C16" s="130">
        <f>+แม่แฝก!I9</f>
        <v>292983.06999999995</v>
      </c>
      <c r="D16" s="131">
        <f>+B16-C16</f>
        <v>589116.93</v>
      </c>
      <c r="E16" s="131">
        <f>+C16/B16*100</f>
        <v>33.214269357215734</v>
      </c>
      <c r="F16" s="130">
        <f>+แม่แฝก!H21</f>
        <v>26448519</v>
      </c>
      <c r="G16" s="130">
        <f>+แม่แฝก!I21</f>
        <v>7289955.84</v>
      </c>
      <c r="H16" s="130">
        <f>+F16-G16</f>
        <v>19158563.16</v>
      </c>
      <c r="I16" s="131">
        <f>+G16/F16*100</f>
        <v>27.562813025561088</v>
      </c>
      <c r="J16" s="130"/>
      <c r="K16" s="130"/>
      <c r="L16" s="130"/>
      <c r="M16" s="131"/>
      <c r="N16" s="131">
        <f>+แม่แฝก!H61</f>
        <v>201400</v>
      </c>
      <c r="O16" s="32">
        <f>+แม่แฝก!I61</f>
        <v>24704</v>
      </c>
      <c r="P16" s="130">
        <f>+N16-O16</f>
        <v>176696</v>
      </c>
      <c r="Q16" s="131">
        <f>+O16/N16*100</f>
        <v>12.266137040714995</v>
      </c>
      <c r="R16" s="131">
        <f>+B16+F16+J16+N16</f>
        <v>27532019</v>
      </c>
      <c r="S16" s="131">
        <f>+C16+G16+K16+O16</f>
        <v>7607642.91</v>
      </c>
      <c r="T16" s="131">
        <f>+R16-S16</f>
        <v>19924376.09</v>
      </c>
      <c r="U16" s="132">
        <f t="shared" si="0"/>
        <v>27.631983364532765</v>
      </c>
    </row>
    <row r="17" spans="1:21" ht="21">
      <c r="A17" s="36"/>
      <c r="B17" s="156"/>
      <c r="C17" s="156"/>
      <c r="D17" s="157"/>
      <c r="E17" s="157"/>
      <c r="F17" s="264"/>
      <c r="G17" s="264"/>
      <c r="H17" s="204"/>
      <c r="I17" s="157"/>
      <c r="J17" s="156"/>
      <c r="K17" s="156"/>
      <c r="L17" s="157"/>
      <c r="M17" s="157"/>
      <c r="N17" s="157"/>
      <c r="O17" s="157"/>
      <c r="P17" s="157"/>
      <c r="Q17" s="157"/>
      <c r="R17" s="204"/>
      <c r="S17" s="204"/>
      <c r="T17" s="204"/>
      <c r="U17" s="265"/>
    </row>
    <row r="18" spans="1:21" ht="21" hidden="1">
      <c r="A18" s="261" t="s">
        <v>22</v>
      </c>
      <c r="B18" s="262" t="e">
        <f>SUM(B19:B20)</f>
        <v>#REF!</v>
      </c>
      <c r="C18" s="262" t="e">
        <f>SUM(C19:C20)</f>
        <v>#REF!</v>
      </c>
      <c r="D18" s="262" t="e">
        <f>SUM(D19:D20)</f>
        <v>#REF!</v>
      </c>
      <c r="E18" s="263" t="e">
        <f>+C18/B18*100</f>
        <v>#REF!</v>
      </c>
      <c r="F18" s="263" t="e">
        <f>+F19</f>
        <v>#REF!</v>
      </c>
      <c r="G18" s="263" t="e">
        <f>+G19</f>
        <v>#REF!</v>
      </c>
      <c r="H18" s="263" t="e">
        <f>SUM(H19:H20)</f>
        <v>#REF!</v>
      </c>
      <c r="I18" s="263" t="e">
        <f>+G18/F18*100</f>
        <v>#REF!</v>
      </c>
      <c r="J18" s="263"/>
      <c r="K18" s="263"/>
      <c r="L18" s="263"/>
      <c r="M18" s="263"/>
      <c r="N18" s="263" t="e">
        <f>+N19</f>
        <v>#REF!</v>
      </c>
      <c r="O18" s="263" t="e">
        <f>+O19</f>
        <v>#REF!</v>
      </c>
      <c r="P18" s="263" t="e">
        <f>SUM(P19:P20)</f>
        <v>#REF!</v>
      </c>
      <c r="Q18" s="263" t="e">
        <f>+O18/N18*100</f>
        <v>#REF!</v>
      </c>
      <c r="R18" s="263" t="e">
        <f>SUM(R19:R20)</f>
        <v>#REF!</v>
      </c>
      <c r="S18" s="263" t="e">
        <f>SUM(S19:S20)</f>
        <v>#REF!</v>
      </c>
      <c r="T18" s="263" t="e">
        <f>SUM(T19:T20)</f>
        <v>#REF!</v>
      </c>
      <c r="U18" s="263" t="e">
        <f t="shared" si="0"/>
        <v>#REF!</v>
      </c>
    </row>
    <row r="19" spans="1:21" ht="21" hidden="1">
      <c r="A19" s="33" t="s">
        <v>158</v>
      </c>
      <c r="B19" s="130" t="e">
        <f>+#REF!</f>
        <v>#REF!</v>
      </c>
      <c r="C19" s="130" t="e">
        <f>+#REF!</f>
        <v>#REF!</v>
      </c>
      <c r="D19" s="131" t="e">
        <f>+B19-C19</f>
        <v>#REF!</v>
      </c>
      <c r="E19" s="131" t="e">
        <f>+C19/B19*100</f>
        <v>#REF!</v>
      </c>
      <c r="F19" s="130" t="e">
        <f>+#REF!</f>
        <v>#REF!</v>
      </c>
      <c r="G19" s="130" t="e">
        <f>+#REF!</f>
        <v>#REF!</v>
      </c>
      <c r="H19" s="130" t="e">
        <f>+F19-G19</f>
        <v>#REF!</v>
      </c>
      <c r="I19" s="131" t="e">
        <f>+G19/F19*100</f>
        <v>#REF!</v>
      </c>
      <c r="J19" s="130"/>
      <c r="K19" s="130"/>
      <c r="L19" s="130"/>
      <c r="M19" s="131"/>
      <c r="N19" s="131" t="e">
        <f>+#REF!</f>
        <v>#REF!</v>
      </c>
      <c r="O19" s="32" t="e">
        <f>+#REF!</f>
        <v>#REF!</v>
      </c>
      <c r="P19" s="130" t="e">
        <f>+N19-O19</f>
        <v>#REF!</v>
      </c>
      <c r="Q19" s="131" t="e">
        <f>+O19/N19*100</f>
        <v>#REF!</v>
      </c>
      <c r="R19" s="131" t="e">
        <f>+B19+F19+J19+N19</f>
        <v>#REF!</v>
      </c>
      <c r="S19" s="131" t="e">
        <f>+C19+G19+K19+O19</f>
        <v>#REF!</v>
      </c>
      <c r="T19" s="131" t="e">
        <f>+R19-S19</f>
        <v>#REF!</v>
      </c>
      <c r="U19" s="132" t="e">
        <f>S19*100/R19</f>
        <v>#REF!</v>
      </c>
    </row>
    <row r="20" spans="1:21" ht="21" hidden="1">
      <c r="A20" s="33"/>
      <c r="B20" s="136"/>
      <c r="C20" s="136"/>
      <c r="D20" s="137"/>
      <c r="E20" s="137"/>
      <c r="F20" s="138"/>
      <c r="G20" s="138"/>
      <c r="H20" s="139"/>
      <c r="I20" s="137"/>
      <c r="J20" s="136"/>
      <c r="K20" s="136"/>
      <c r="L20" s="137"/>
      <c r="M20" s="137"/>
      <c r="N20" s="137"/>
      <c r="O20" s="137"/>
      <c r="P20" s="137"/>
      <c r="Q20" s="162"/>
      <c r="R20" s="139"/>
      <c r="S20" s="139"/>
      <c r="T20" s="139"/>
      <c r="U20" s="140"/>
    </row>
    <row r="21" spans="1:21" ht="21" hidden="1">
      <c r="A21" s="150" t="s">
        <v>20</v>
      </c>
      <c r="B21" s="141" t="e">
        <f>SUM(B22:B23)</f>
        <v>#REF!</v>
      </c>
      <c r="C21" s="141" t="e">
        <f>SUM(C22:C23)</f>
        <v>#REF!</v>
      </c>
      <c r="D21" s="141" t="e">
        <f>SUM(D22:D23)</f>
        <v>#REF!</v>
      </c>
      <c r="E21" s="142" t="e">
        <f>+C21/B21*100</f>
        <v>#REF!</v>
      </c>
      <c r="F21" s="142" t="e">
        <f>SUM(F22:F23)</f>
        <v>#REF!</v>
      </c>
      <c r="G21" s="142" t="e">
        <f>SUM(G22:G23)</f>
        <v>#REF!</v>
      </c>
      <c r="H21" s="142" t="e">
        <f>SUM(H22:H23)</f>
        <v>#REF!</v>
      </c>
      <c r="I21" s="142" t="e">
        <f>+G21/F21*100</f>
        <v>#REF!</v>
      </c>
      <c r="J21" s="142"/>
      <c r="K21" s="142"/>
      <c r="L21" s="142"/>
      <c r="M21" s="142"/>
      <c r="N21" s="142" t="e">
        <f>+N22</f>
        <v>#REF!</v>
      </c>
      <c r="O21" s="142" t="e">
        <f>+O22</f>
        <v>#REF!</v>
      </c>
      <c r="P21" s="142" t="e">
        <f>SUM(P22:P23)</f>
        <v>#REF!</v>
      </c>
      <c r="Q21" s="142" t="e">
        <f>+O21/N21*100</f>
        <v>#REF!</v>
      </c>
      <c r="R21" s="142" t="e">
        <f>SUM(R22:R23)</f>
        <v>#REF!</v>
      </c>
      <c r="S21" s="142" t="e">
        <f>SUM(S22:S23)</f>
        <v>#REF!</v>
      </c>
      <c r="T21" s="142" t="e">
        <f>SUM(T22:T23)</f>
        <v>#REF!</v>
      </c>
      <c r="U21" s="142" t="e">
        <f t="shared" si="0"/>
        <v>#REF!</v>
      </c>
    </row>
    <row r="22" spans="1:21" ht="21" hidden="1">
      <c r="A22" s="33" t="s">
        <v>158</v>
      </c>
      <c r="B22" s="130" t="e">
        <f>+#REF!</f>
        <v>#REF!</v>
      </c>
      <c r="C22" s="130" t="e">
        <f>+#REF!</f>
        <v>#REF!</v>
      </c>
      <c r="D22" s="131" t="e">
        <f>+B22-C22</f>
        <v>#REF!</v>
      </c>
      <c r="E22" s="131" t="e">
        <f>+C22/B22*100</f>
        <v>#REF!</v>
      </c>
      <c r="F22" s="130" t="e">
        <f>+#REF!</f>
        <v>#REF!</v>
      </c>
      <c r="G22" s="130" t="e">
        <f>+#REF!</f>
        <v>#REF!</v>
      </c>
      <c r="H22" s="130" t="e">
        <f>+F22-G22</f>
        <v>#REF!</v>
      </c>
      <c r="I22" s="131" t="e">
        <f>+G22/F22*100</f>
        <v>#REF!</v>
      </c>
      <c r="J22" s="130"/>
      <c r="K22" s="31"/>
      <c r="L22" s="130"/>
      <c r="M22" s="131"/>
      <c r="N22" s="131" t="e">
        <f>+#REF!</f>
        <v>#REF!</v>
      </c>
      <c r="O22" s="32" t="e">
        <f>+#REF!</f>
        <v>#REF!</v>
      </c>
      <c r="P22" s="130" t="e">
        <f>+N22-O22</f>
        <v>#REF!</v>
      </c>
      <c r="Q22" s="131" t="e">
        <f>+O22/N22*100</f>
        <v>#REF!</v>
      </c>
      <c r="R22" s="131" t="e">
        <f>+B22+F22+J22+N22</f>
        <v>#REF!</v>
      </c>
      <c r="S22" s="131" t="e">
        <f>+C22+G22+K22+O22</f>
        <v>#REF!</v>
      </c>
      <c r="T22" s="131" t="e">
        <f>+R22-S22</f>
        <v>#REF!</v>
      </c>
      <c r="U22" s="132" t="e">
        <f t="shared" si="0"/>
        <v>#REF!</v>
      </c>
    </row>
    <row r="23" spans="1:21" ht="21" hidden="1">
      <c r="A23" s="33"/>
      <c r="B23" s="136"/>
      <c r="C23" s="136"/>
      <c r="D23" s="137"/>
      <c r="E23" s="137"/>
      <c r="F23" s="138"/>
      <c r="G23" s="138"/>
      <c r="H23" s="139"/>
      <c r="I23" s="137"/>
      <c r="J23" s="136"/>
      <c r="K23" s="136"/>
      <c r="L23" s="137"/>
      <c r="M23" s="137"/>
      <c r="N23" s="137"/>
      <c r="O23" s="137"/>
      <c r="P23" s="137"/>
      <c r="Q23" s="137"/>
      <c r="R23" s="139"/>
      <c r="S23" s="139"/>
      <c r="T23" s="139"/>
      <c r="U23" s="140"/>
    </row>
    <row r="24" spans="1:21" ht="21" hidden="1">
      <c r="A24" s="150" t="s">
        <v>24</v>
      </c>
      <c r="B24" s="141" t="e">
        <f>SUM(B25:B26)</f>
        <v>#REF!</v>
      </c>
      <c r="C24" s="141" t="e">
        <f>SUM(C25:C26)</f>
        <v>#REF!</v>
      </c>
      <c r="D24" s="141" t="e">
        <f>SUM(D25:D26)</f>
        <v>#REF!</v>
      </c>
      <c r="E24" s="142" t="e">
        <f>+C24/B24*100</f>
        <v>#REF!</v>
      </c>
      <c r="F24" s="141" t="e">
        <f>SUM(F25:F26)</f>
        <v>#REF!</v>
      </c>
      <c r="G24" s="141" t="e">
        <f>SUM(G25:G26)</f>
        <v>#REF!</v>
      </c>
      <c r="H24" s="141" t="e">
        <f>SUM(H25:H26)</f>
        <v>#REF!</v>
      </c>
      <c r="I24" s="142" t="e">
        <f>+G24/F24*100</f>
        <v>#REF!</v>
      </c>
      <c r="J24" s="141"/>
      <c r="K24" s="141"/>
      <c r="L24" s="141"/>
      <c r="M24" s="142"/>
      <c r="N24" s="142"/>
      <c r="O24" s="142"/>
      <c r="P24" s="142"/>
      <c r="Q24" s="142"/>
      <c r="R24" s="142" t="e">
        <f>SUM(R25:R26)</f>
        <v>#REF!</v>
      </c>
      <c r="S24" s="142" t="e">
        <f>SUM(S25:S26)</f>
        <v>#REF!</v>
      </c>
      <c r="T24" s="142" t="e">
        <f>SUM(T25:T26)</f>
        <v>#REF!</v>
      </c>
      <c r="U24" s="142" t="e">
        <f>S24*100/R24</f>
        <v>#REF!</v>
      </c>
    </row>
    <row r="25" spans="1:21" ht="21" hidden="1">
      <c r="A25" s="33" t="s">
        <v>158</v>
      </c>
      <c r="B25" s="130" t="e">
        <f>+#REF!</f>
        <v>#REF!</v>
      </c>
      <c r="C25" s="130" t="e">
        <f>+#REF!</f>
        <v>#REF!</v>
      </c>
      <c r="D25" s="131" t="e">
        <f>+B25-C25</f>
        <v>#REF!</v>
      </c>
      <c r="E25" s="131" t="e">
        <f>+C25/B25*100</f>
        <v>#REF!</v>
      </c>
      <c r="F25" s="130" t="e">
        <f>+#REF!</f>
        <v>#REF!</v>
      </c>
      <c r="G25" s="130" t="e">
        <f>+#REF!</f>
        <v>#REF!</v>
      </c>
      <c r="H25" s="130" t="e">
        <f>+F25-G25</f>
        <v>#REF!</v>
      </c>
      <c r="I25" s="131" t="e">
        <f>+G25/F25*100</f>
        <v>#REF!</v>
      </c>
      <c r="J25" s="130"/>
      <c r="K25" s="130"/>
      <c r="L25" s="130"/>
      <c r="M25" s="131"/>
      <c r="N25" s="32"/>
      <c r="O25" s="32"/>
      <c r="P25" s="32"/>
      <c r="Q25" s="32"/>
      <c r="R25" s="131" t="e">
        <f>+B25+F25+J25+N25</f>
        <v>#REF!</v>
      </c>
      <c r="S25" s="131" t="e">
        <f>+C25+G25+K25+O25</f>
        <v>#REF!</v>
      </c>
      <c r="T25" s="131" t="e">
        <f>+R25-S25</f>
        <v>#REF!</v>
      </c>
      <c r="U25" s="132" t="e">
        <f>S25*100/R25</f>
        <v>#REF!</v>
      </c>
    </row>
    <row r="26" spans="1:21" ht="21" hidden="1">
      <c r="A26" s="33"/>
      <c r="B26" s="136"/>
      <c r="C26" s="136"/>
      <c r="D26" s="137"/>
      <c r="E26" s="137"/>
      <c r="F26" s="138"/>
      <c r="G26" s="138"/>
      <c r="H26" s="139"/>
      <c r="I26" s="137"/>
      <c r="J26" s="136"/>
      <c r="K26" s="136"/>
      <c r="L26" s="137"/>
      <c r="M26" s="137"/>
      <c r="N26" s="137"/>
      <c r="O26" s="137"/>
      <c r="P26" s="137"/>
      <c r="Q26" s="137"/>
      <c r="R26" s="139"/>
      <c r="S26" s="139"/>
      <c r="T26" s="139"/>
      <c r="U26" s="140"/>
    </row>
    <row r="27" spans="1:21" ht="21" hidden="1">
      <c r="A27" s="150" t="s">
        <v>15</v>
      </c>
      <c r="B27" s="141" t="e">
        <f>SUM(B28:B29)</f>
        <v>#REF!</v>
      </c>
      <c r="C27" s="141" t="e">
        <f>SUM(C28:C29)</f>
        <v>#REF!</v>
      </c>
      <c r="D27" s="141" t="e">
        <f>SUM(D28:D29)</f>
        <v>#REF!</v>
      </c>
      <c r="E27" s="142" t="e">
        <f>+C27/B27*100</f>
        <v>#REF!</v>
      </c>
      <c r="F27" s="141" t="e">
        <f>SUM(F28:F29)</f>
        <v>#REF!</v>
      </c>
      <c r="G27" s="141" t="e">
        <f>SUM(G28:G29)</f>
        <v>#REF!</v>
      </c>
      <c r="H27" s="141" t="e">
        <f>SUM(H28:H29)</f>
        <v>#REF!</v>
      </c>
      <c r="I27" s="142" t="e">
        <f>+G27/F27*100</f>
        <v>#REF!</v>
      </c>
      <c r="J27" s="142"/>
      <c r="K27" s="142"/>
      <c r="L27" s="142"/>
      <c r="M27" s="142"/>
      <c r="N27" s="142" t="e">
        <f>+N28</f>
        <v>#REF!</v>
      </c>
      <c r="O27" s="142" t="e">
        <f>+O28</f>
        <v>#REF!</v>
      </c>
      <c r="P27" s="142" t="e">
        <f>SUM(P28:P29)</f>
        <v>#REF!</v>
      </c>
      <c r="Q27" s="142" t="e">
        <f>+O27/N27*100</f>
        <v>#REF!</v>
      </c>
      <c r="R27" s="142" t="e">
        <f>B27+F27+J27+N27</f>
        <v>#REF!</v>
      </c>
      <c r="S27" s="142" t="e">
        <f>+C27+G27+K27+O27</f>
        <v>#REF!</v>
      </c>
      <c r="T27" s="142" t="e">
        <f>+R27-S27</f>
        <v>#REF!</v>
      </c>
      <c r="U27" s="142" t="e">
        <f t="shared" si="0"/>
        <v>#REF!</v>
      </c>
    </row>
    <row r="28" spans="1:21" ht="21" hidden="1">
      <c r="A28" s="33" t="s">
        <v>158</v>
      </c>
      <c r="B28" s="130" t="e">
        <f>+#REF!</f>
        <v>#REF!</v>
      </c>
      <c r="C28" s="130" t="e">
        <f>+#REF!</f>
        <v>#REF!</v>
      </c>
      <c r="D28" s="131" t="e">
        <f>+B28-C28</f>
        <v>#REF!</v>
      </c>
      <c r="E28" s="131" t="e">
        <f>+C28/B28*100</f>
        <v>#REF!</v>
      </c>
      <c r="F28" s="130" t="e">
        <f>+#REF!</f>
        <v>#REF!</v>
      </c>
      <c r="G28" s="130" t="e">
        <f>+#REF!</f>
        <v>#REF!</v>
      </c>
      <c r="H28" s="130" t="e">
        <f>+F28-G28</f>
        <v>#REF!</v>
      </c>
      <c r="I28" s="131" t="e">
        <f>+G28/F28*100</f>
        <v>#REF!</v>
      </c>
      <c r="J28" s="31"/>
      <c r="K28" s="31"/>
      <c r="L28" s="139"/>
      <c r="M28" s="137"/>
      <c r="N28" s="131" t="e">
        <f>+#REF!</f>
        <v>#REF!</v>
      </c>
      <c r="O28" s="32" t="e">
        <f>+#REF!</f>
        <v>#REF!</v>
      </c>
      <c r="P28" s="130" t="e">
        <f>+N28-O28</f>
        <v>#REF!</v>
      </c>
      <c r="Q28" s="131" t="e">
        <f>+O28/N28*100</f>
        <v>#REF!</v>
      </c>
      <c r="R28" s="131" t="e">
        <f>+B28+F28+J28+N28</f>
        <v>#REF!</v>
      </c>
      <c r="S28" s="131" t="e">
        <f>+C28+G28+K28+O28</f>
        <v>#REF!</v>
      </c>
      <c r="T28" s="131" t="e">
        <f>+R28-S28</f>
        <v>#REF!</v>
      </c>
      <c r="U28" s="132" t="e">
        <f t="shared" si="0"/>
        <v>#REF!</v>
      </c>
    </row>
    <row r="29" spans="1:21" ht="21" hidden="1">
      <c r="A29" s="33"/>
      <c r="B29" s="136"/>
      <c r="C29" s="136"/>
      <c r="D29" s="137"/>
      <c r="E29" s="137"/>
      <c r="F29" s="138"/>
      <c r="G29" s="138"/>
      <c r="H29" s="139"/>
      <c r="I29" s="137"/>
      <c r="J29" s="136"/>
      <c r="K29" s="136"/>
      <c r="L29" s="137"/>
      <c r="M29" s="137"/>
      <c r="N29" s="137"/>
      <c r="O29" s="137"/>
      <c r="P29" s="137"/>
      <c r="Q29" s="137"/>
      <c r="R29" s="139"/>
      <c r="S29" s="139"/>
      <c r="T29" s="139"/>
      <c r="U29" s="132"/>
    </row>
    <row r="30" spans="1:21" ht="21" hidden="1">
      <c r="A30" s="150" t="s">
        <v>23</v>
      </c>
      <c r="B30" s="142" t="e">
        <f>SUM(B31:B32)</f>
        <v>#REF!</v>
      </c>
      <c r="C30" s="142" t="e">
        <f>SUM(C31:C32)</f>
        <v>#REF!</v>
      </c>
      <c r="D30" s="142" t="e">
        <f>SUM(D31:D32)</f>
        <v>#REF!</v>
      </c>
      <c r="E30" s="142" t="e">
        <f>+C30/B30*100</f>
        <v>#REF!</v>
      </c>
      <c r="F30" s="142" t="e">
        <f>+F31</f>
        <v>#REF!</v>
      </c>
      <c r="G30" s="142" t="e">
        <f>+G31</f>
        <v>#REF!</v>
      </c>
      <c r="H30" s="142" t="e">
        <f>+H31</f>
        <v>#REF!</v>
      </c>
      <c r="I30" s="142" t="e">
        <f>+G30/F30*100</f>
        <v>#REF!</v>
      </c>
      <c r="J30" s="142"/>
      <c r="K30" s="142"/>
      <c r="L30" s="142"/>
      <c r="M30" s="142"/>
      <c r="N30" s="142"/>
      <c r="O30" s="142"/>
      <c r="P30" s="142"/>
      <c r="Q30" s="142"/>
      <c r="R30" s="142" t="e">
        <f>SUM(R31:R32)</f>
        <v>#REF!</v>
      </c>
      <c r="S30" s="142" t="e">
        <f>SUM(S31:S32)</f>
        <v>#REF!</v>
      </c>
      <c r="T30" s="142" t="e">
        <f>SUM(T31:T32)</f>
        <v>#REF!</v>
      </c>
      <c r="U30" s="142" t="e">
        <f t="shared" si="0"/>
        <v>#REF!</v>
      </c>
    </row>
    <row r="31" spans="1:21" ht="21" hidden="1">
      <c r="A31" s="33" t="s">
        <v>158</v>
      </c>
      <c r="B31" s="130" t="e">
        <f>+#REF!</f>
        <v>#REF!</v>
      </c>
      <c r="C31" s="130" t="e">
        <f>+#REF!</f>
        <v>#REF!</v>
      </c>
      <c r="D31" s="131" t="e">
        <f>+B31-C31</f>
        <v>#REF!</v>
      </c>
      <c r="E31" s="131" t="e">
        <f>+C31/B31*100</f>
        <v>#REF!</v>
      </c>
      <c r="F31" s="130" t="e">
        <f>+#REF!</f>
        <v>#REF!</v>
      </c>
      <c r="G31" s="130" t="e">
        <f>+#REF!</f>
        <v>#REF!</v>
      </c>
      <c r="H31" s="139" t="e">
        <f>+F31-G31</f>
        <v>#REF!</v>
      </c>
      <c r="I31" s="131" t="e">
        <f>+G31/F31*100</f>
        <v>#REF!</v>
      </c>
      <c r="J31" s="130"/>
      <c r="K31" s="130"/>
      <c r="L31" s="139"/>
      <c r="M31" s="139"/>
      <c r="N31" s="131"/>
      <c r="O31" s="32"/>
      <c r="P31" s="130"/>
      <c r="Q31" s="131"/>
      <c r="R31" s="131" t="e">
        <f>+B31+F31+J31+N31</f>
        <v>#REF!</v>
      </c>
      <c r="S31" s="131" t="e">
        <f>+C31+G31+K31+O31</f>
        <v>#REF!</v>
      </c>
      <c r="T31" s="131" t="e">
        <f>+R31-S31</f>
        <v>#REF!</v>
      </c>
      <c r="U31" s="132" t="e">
        <f>S31*100/R31</f>
        <v>#REF!</v>
      </c>
    </row>
    <row r="32" spans="1:21" ht="21" hidden="1">
      <c r="A32" s="33"/>
      <c r="B32" s="34"/>
      <c r="C32" s="34"/>
      <c r="D32" s="35"/>
      <c r="E32" s="35"/>
      <c r="F32" s="129"/>
      <c r="G32" s="129"/>
      <c r="H32" s="101"/>
      <c r="I32" s="137"/>
      <c r="J32" s="34"/>
      <c r="K32" s="34"/>
      <c r="L32" s="35"/>
      <c r="M32" s="35"/>
      <c r="N32" s="35"/>
      <c r="O32" s="35"/>
      <c r="P32" s="137"/>
      <c r="Q32" s="137"/>
      <c r="R32" s="101"/>
      <c r="S32" s="101"/>
      <c r="T32" s="101"/>
      <c r="U32" s="132"/>
    </row>
    <row r="33" spans="1:21" ht="21" hidden="1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79"/>
    </row>
    <row r="34" spans="1:20" ht="21" hidden="1">
      <c r="A34" s="37"/>
      <c r="T34" s="48"/>
    </row>
    <row r="35" spans="2:21" ht="21" hidden="1">
      <c r="B35" s="243"/>
      <c r="C35" s="244"/>
      <c r="D35" s="244"/>
      <c r="E35" s="245"/>
      <c r="F35" s="235" t="s">
        <v>28</v>
      </c>
      <c r="G35" s="235"/>
      <c r="H35" s="235" t="s">
        <v>29</v>
      </c>
      <c r="I35" s="235"/>
      <c r="J35" s="235"/>
      <c r="K35" s="235" t="s">
        <v>40</v>
      </c>
      <c r="L35" s="235"/>
      <c r="M35" s="85"/>
      <c r="N35" s="85"/>
      <c r="O35" s="25" t="s">
        <v>34</v>
      </c>
      <c r="P35" s="85"/>
      <c r="Q35" s="85"/>
      <c r="R35" s="85"/>
      <c r="S35" s="25"/>
      <c r="T35" s="25"/>
      <c r="U35" s="81"/>
    </row>
    <row r="36" spans="2:21" ht="21" hidden="1">
      <c r="B36" s="224" t="s">
        <v>30</v>
      </c>
      <c r="C36" s="225"/>
      <c r="D36" s="225"/>
      <c r="E36" s="226"/>
      <c r="F36" s="236">
        <v>0.225</v>
      </c>
      <c r="G36" s="237"/>
      <c r="H36" s="203" t="s">
        <v>190</v>
      </c>
      <c r="I36" s="233">
        <v>0.0183</v>
      </c>
      <c r="J36" s="234"/>
      <c r="K36" s="218">
        <v>0.1</v>
      </c>
      <c r="L36" s="219"/>
      <c r="M36" s="118"/>
      <c r="N36" s="86"/>
      <c r="O36" s="25" t="str">
        <f>A3</f>
        <v>ณ วันที่ 28 กุมภาพันธ์ 2556</v>
      </c>
      <c r="P36" s="86"/>
      <c r="Q36" s="86"/>
      <c r="R36" s="86"/>
      <c r="S36" s="25"/>
      <c r="T36" s="25"/>
      <c r="U36" s="81"/>
    </row>
    <row r="37" spans="2:21" ht="21" hidden="1">
      <c r="B37" s="227"/>
      <c r="C37" s="228"/>
      <c r="D37" s="228"/>
      <c r="E37" s="229"/>
      <c r="F37" s="238"/>
      <c r="G37" s="239"/>
      <c r="H37" s="202" t="s">
        <v>191</v>
      </c>
      <c r="I37" s="233">
        <v>0.057</v>
      </c>
      <c r="J37" s="234"/>
      <c r="K37" s="220"/>
      <c r="L37" s="221"/>
      <c r="M37" s="118"/>
      <c r="N37" s="86"/>
      <c r="O37" s="24" t="s">
        <v>19</v>
      </c>
      <c r="P37" s="86"/>
      <c r="Q37" s="86"/>
      <c r="R37" s="86"/>
      <c r="S37" s="247" t="e">
        <f>+R9</f>
        <v>#REF!</v>
      </c>
      <c r="T37" s="247"/>
      <c r="U37" s="81"/>
    </row>
    <row r="38" spans="2:21" ht="21" hidden="1">
      <c r="B38" s="230"/>
      <c r="C38" s="231"/>
      <c r="D38" s="231"/>
      <c r="E38" s="232"/>
      <c r="F38" s="240"/>
      <c r="G38" s="241"/>
      <c r="H38" s="202" t="s">
        <v>192</v>
      </c>
      <c r="I38" s="233">
        <v>0.0865</v>
      </c>
      <c r="J38" s="234"/>
      <c r="K38" s="222"/>
      <c r="L38" s="223"/>
      <c r="M38" s="118"/>
      <c r="N38" s="86"/>
      <c r="O38" s="24" t="s">
        <v>25</v>
      </c>
      <c r="P38" s="86"/>
      <c r="Q38" s="86"/>
      <c r="R38" s="86"/>
      <c r="S38" s="247" t="e">
        <f>+S9</f>
        <v>#REF!</v>
      </c>
      <c r="T38" s="247"/>
      <c r="U38" s="81"/>
    </row>
    <row r="39" spans="2:21" ht="21" hidden="1">
      <c r="B39" s="224" t="s">
        <v>31</v>
      </c>
      <c r="C39" s="225"/>
      <c r="D39" s="225"/>
      <c r="E39" s="226"/>
      <c r="F39" s="218">
        <v>0.46</v>
      </c>
      <c r="G39" s="219"/>
      <c r="H39" s="203" t="s">
        <v>193</v>
      </c>
      <c r="I39" s="233">
        <v>0.1358</v>
      </c>
      <c r="J39" s="234"/>
      <c r="K39" s="218">
        <v>0.33</v>
      </c>
      <c r="L39" s="219"/>
      <c r="M39" s="119"/>
      <c r="N39" s="86"/>
      <c r="O39" s="24" t="s">
        <v>26</v>
      </c>
      <c r="P39" s="86"/>
      <c r="Q39" s="86"/>
      <c r="R39" s="86"/>
      <c r="S39" s="246" t="e">
        <f>S38*100/S37</f>
        <v>#REF!</v>
      </c>
      <c r="T39" s="246"/>
      <c r="U39" s="82"/>
    </row>
    <row r="40" spans="2:21" ht="21" hidden="1">
      <c r="B40" s="227"/>
      <c r="C40" s="228"/>
      <c r="D40" s="228"/>
      <c r="E40" s="229"/>
      <c r="F40" s="220"/>
      <c r="G40" s="221"/>
      <c r="H40" s="202" t="s">
        <v>194</v>
      </c>
      <c r="I40" s="233">
        <v>0.2022</v>
      </c>
      <c r="J40" s="234"/>
      <c r="K40" s="220"/>
      <c r="L40" s="221"/>
      <c r="M40" s="119"/>
      <c r="N40" s="86"/>
      <c r="O40" s="24"/>
      <c r="P40" s="86"/>
      <c r="Q40" s="86"/>
      <c r="R40" s="86"/>
      <c r="S40" s="201"/>
      <c r="T40" s="201"/>
      <c r="U40" s="82"/>
    </row>
    <row r="41" spans="2:21" ht="21" hidden="1">
      <c r="B41" s="230"/>
      <c r="C41" s="231"/>
      <c r="D41" s="231"/>
      <c r="E41" s="232"/>
      <c r="F41" s="222"/>
      <c r="G41" s="223"/>
      <c r="H41" s="202" t="s">
        <v>195</v>
      </c>
      <c r="I41" s="233">
        <v>0.2836</v>
      </c>
      <c r="J41" s="234"/>
      <c r="K41" s="222"/>
      <c r="L41" s="223"/>
      <c r="M41" s="119"/>
      <c r="N41" s="86"/>
      <c r="O41" s="24"/>
      <c r="P41" s="86"/>
      <c r="Q41" s="86"/>
      <c r="R41" s="86"/>
      <c r="S41" s="201"/>
      <c r="T41" s="201"/>
      <c r="U41" s="82"/>
    </row>
    <row r="42" spans="2:21" ht="21" hidden="1">
      <c r="B42" s="224" t="s">
        <v>32</v>
      </c>
      <c r="C42" s="225"/>
      <c r="D42" s="225"/>
      <c r="E42" s="226"/>
      <c r="F42" s="218">
        <v>0.7</v>
      </c>
      <c r="G42" s="219"/>
      <c r="H42" s="203" t="s">
        <v>196</v>
      </c>
      <c r="I42" s="233">
        <v>0.3793</v>
      </c>
      <c r="J42" s="234"/>
      <c r="K42" s="218">
        <v>0.56</v>
      </c>
      <c r="L42" s="219"/>
      <c r="M42" s="119"/>
      <c r="N42" s="86"/>
      <c r="O42" s="24"/>
      <c r="P42" s="86"/>
      <c r="Q42" s="86"/>
      <c r="R42" s="86"/>
      <c r="U42" s="83"/>
    </row>
    <row r="43" spans="2:21" ht="21" hidden="1">
      <c r="B43" s="227"/>
      <c r="C43" s="228"/>
      <c r="D43" s="228"/>
      <c r="E43" s="229"/>
      <c r="F43" s="220"/>
      <c r="G43" s="221"/>
      <c r="H43" s="202" t="s">
        <v>197</v>
      </c>
      <c r="I43" s="233">
        <v>0.4701</v>
      </c>
      <c r="J43" s="234"/>
      <c r="K43" s="220"/>
      <c r="L43" s="221"/>
      <c r="M43" s="119"/>
      <c r="N43" s="86"/>
      <c r="O43" s="24"/>
      <c r="P43" s="86"/>
      <c r="Q43" s="86"/>
      <c r="R43" s="86"/>
      <c r="S43" s="201"/>
      <c r="T43" s="201"/>
      <c r="U43" s="83"/>
    </row>
    <row r="44" spans="2:21" ht="21" hidden="1">
      <c r="B44" s="230"/>
      <c r="C44" s="231"/>
      <c r="D44" s="231"/>
      <c r="E44" s="232"/>
      <c r="F44" s="222"/>
      <c r="G44" s="223"/>
      <c r="H44" s="202" t="s">
        <v>198</v>
      </c>
      <c r="I44" s="233">
        <v>0.5752</v>
      </c>
      <c r="J44" s="234"/>
      <c r="K44" s="222"/>
      <c r="L44" s="223"/>
      <c r="M44" s="119"/>
      <c r="N44" s="86"/>
      <c r="O44" s="24"/>
      <c r="P44" s="86"/>
      <c r="Q44" s="86"/>
      <c r="R44" s="86"/>
      <c r="S44" s="201"/>
      <c r="T44" s="201"/>
      <c r="U44" s="83"/>
    </row>
    <row r="45" spans="2:21" ht="21" hidden="1">
      <c r="B45" s="224" t="s">
        <v>33</v>
      </c>
      <c r="C45" s="225"/>
      <c r="D45" s="225"/>
      <c r="E45" s="226"/>
      <c r="F45" s="218">
        <v>0.94</v>
      </c>
      <c r="G45" s="219"/>
      <c r="H45" s="203" t="s">
        <v>199</v>
      </c>
      <c r="I45" s="233">
        <v>0.6722</v>
      </c>
      <c r="J45" s="234"/>
      <c r="K45" s="218">
        <v>1</v>
      </c>
      <c r="L45" s="219"/>
      <c r="M45" s="119"/>
      <c r="N45" s="86"/>
      <c r="O45" s="24"/>
      <c r="P45" s="86"/>
      <c r="Q45" s="86"/>
      <c r="R45" s="86"/>
      <c r="S45" s="201"/>
      <c r="T45" s="201"/>
      <c r="U45" s="83"/>
    </row>
    <row r="46" spans="2:21" ht="21" hidden="1">
      <c r="B46" s="227"/>
      <c r="C46" s="228"/>
      <c r="D46" s="228"/>
      <c r="E46" s="229"/>
      <c r="F46" s="220"/>
      <c r="G46" s="221"/>
      <c r="H46" s="202" t="s">
        <v>200</v>
      </c>
      <c r="I46" s="233">
        <v>0.7766</v>
      </c>
      <c r="J46" s="234"/>
      <c r="K46" s="220"/>
      <c r="L46" s="221"/>
      <c r="M46" s="119"/>
      <c r="N46" s="86"/>
      <c r="O46" s="24"/>
      <c r="P46" s="86"/>
      <c r="Q46" s="86"/>
      <c r="R46" s="86"/>
      <c r="S46" s="201"/>
      <c r="T46" s="201"/>
      <c r="U46" s="83"/>
    </row>
    <row r="47" spans="2:21" ht="21" hidden="1">
      <c r="B47" s="230"/>
      <c r="C47" s="231"/>
      <c r="D47" s="231"/>
      <c r="E47" s="232"/>
      <c r="F47" s="222"/>
      <c r="G47" s="223"/>
      <c r="H47" s="202" t="s">
        <v>201</v>
      </c>
      <c r="I47" s="233">
        <v>0.8901</v>
      </c>
      <c r="J47" s="234"/>
      <c r="K47" s="222"/>
      <c r="L47" s="223"/>
      <c r="M47" s="119"/>
      <c r="N47" s="86"/>
      <c r="O47" s="24"/>
      <c r="P47" s="86"/>
      <c r="Q47" s="86"/>
      <c r="R47" s="86"/>
      <c r="U47" s="83"/>
    </row>
    <row r="50" spans="1:21" ht="21">
      <c r="A50" s="27"/>
      <c r="B50" s="27"/>
      <c r="C50" s="27"/>
      <c r="D50" s="27"/>
      <c r="E50" s="27"/>
      <c r="F50" s="27"/>
      <c r="J50" s="242"/>
      <c r="K50" s="242"/>
      <c r="L50" s="27"/>
      <c r="M50" s="27"/>
      <c r="N50" s="27"/>
      <c r="O50" s="27"/>
      <c r="P50" s="27"/>
      <c r="Q50" s="27"/>
      <c r="R50" s="27"/>
      <c r="S50" s="27"/>
      <c r="T50" s="27"/>
      <c r="U50" s="90"/>
    </row>
    <row r="51" spans="1:21" ht="21">
      <c r="A51" s="27"/>
      <c r="B51" s="27"/>
      <c r="C51" s="27"/>
      <c r="D51" s="27"/>
      <c r="E51" s="27"/>
      <c r="F51" s="27"/>
      <c r="J51" s="119"/>
      <c r="K51" s="118"/>
      <c r="L51" s="118"/>
      <c r="M51" s="118"/>
      <c r="N51" s="27"/>
      <c r="O51" s="27"/>
      <c r="P51" s="27"/>
      <c r="Q51" s="27"/>
      <c r="R51" s="27"/>
      <c r="S51" s="27"/>
      <c r="T51" s="27"/>
      <c r="U51" s="90"/>
    </row>
  </sheetData>
  <sheetProtection/>
  <mergeCells count="61">
    <mergeCell ref="T6:T7"/>
    <mergeCell ref="S6:S7"/>
    <mergeCell ref="M6:M7"/>
    <mergeCell ref="J6:J7"/>
    <mergeCell ref="K39:L41"/>
    <mergeCell ref="S39:T39"/>
    <mergeCell ref="S38:T38"/>
    <mergeCell ref="S37:T37"/>
    <mergeCell ref="J5:M5"/>
    <mergeCell ref="O6:O7"/>
    <mergeCell ref="I6:I7"/>
    <mergeCell ref="P6:P7"/>
    <mergeCell ref="U6:U7"/>
    <mergeCell ref="H35:J35"/>
    <mergeCell ref="K35:L35"/>
    <mergeCell ref="R6:R7"/>
    <mergeCell ref="K6:K7"/>
    <mergeCell ref="L6:L7"/>
    <mergeCell ref="A1:U1"/>
    <mergeCell ref="A2:U2"/>
    <mergeCell ref="A3:U3"/>
    <mergeCell ref="F5:I5"/>
    <mergeCell ref="A5:A7"/>
    <mergeCell ref="N5:Q5"/>
    <mergeCell ref="B5:E5"/>
    <mergeCell ref="Q6:Q7"/>
    <mergeCell ref="R5:U5"/>
    <mergeCell ref="N6:N7"/>
    <mergeCell ref="C6:C7"/>
    <mergeCell ref="E6:E7"/>
    <mergeCell ref="B6:B7"/>
    <mergeCell ref="B36:E38"/>
    <mergeCell ref="F36:G38"/>
    <mergeCell ref="J50:K50"/>
    <mergeCell ref="B35:E35"/>
    <mergeCell ref="G6:G7"/>
    <mergeCell ref="I36:J36"/>
    <mergeCell ref="I37:J37"/>
    <mergeCell ref="I38:J38"/>
    <mergeCell ref="K36:L38"/>
    <mergeCell ref="H6:H7"/>
    <mergeCell ref="D6:D7"/>
    <mergeCell ref="F6:F7"/>
    <mergeCell ref="F35:G35"/>
    <mergeCell ref="I43:J43"/>
    <mergeCell ref="I44:J44"/>
    <mergeCell ref="B39:E41"/>
    <mergeCell ref="F39:G41"/>
    <mergeCell ref="I39:J39"/>
    <mergeCell ref="I40:J40"/>
    <mergeCell ref="I41:J41"/>
    <mergeCell ref="K42:L44"/>
    <mergeCell ref="B45:E47"/>
    <mergeCell ref="F45:G47"/>
    <mergeCell ref="I45:J45"/>
    <mergeCell ref="I46:J46"/>
    <mergeCell ref="I47:J47"/>
    <mergeCell ref="K45:L47"/>
    <mergeCell ref="B42:E44"/>
    <mergeCell ref="F42:G44"/>
    <mergeCell ref="I42:J42"/>
  </mergeCells>
  <printOptions/>
  <pageMargins left="0.2" right="0.17" top="0.3" bottom="0.16" header="0.5" footer="0.21"/>
  <pageSetup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8"/>
  <sheetViews>
    <sheetView zoomScalePageLayoutView="0" workbookViewId="0" topLeftCell="A151">
      <selection activeCell="E155" sqref="E155"/>
    </sheetView>
  </sheetViews>
  <sheetFormatPr defaultColWidth="9.140625" defaultRowHeight="12.75"/>
  <cols>
    <col min="1" max="1" width="25.421875" style="159" customWidth="1"/>
    <col min="2" max="2" width="22.57421875" style="123" customWidth="1"/>
    <col min="3" max="4" width="20.8515625" style="123" customWidth="1"/>
    <col min="5" max="5" width="20.28125" style="159" customWidth="1"/>
    <col min="6" max="6" width="15.00390625" style="159" customWidth="1"/>
    <col min="7" max="16384" width="9.140625" style="100" customWidth="1"/>
  </cols>
  <sheetData>
    <row r="1" spans="2:4" ht="23.25">
      <c r="B1" s="177" t="s">
        <v>19</v>
      </c>
      <c r="C1" s="177" t="s">
        <v>42</v>
      </c>
      <c r="D1" s="177" t="s">
        <v>9</v>
      </c>
    </row>
    <row r="2" spans="1:6" ht="23.25">
      <c r="A2" s="184" t="s">
        <v>116</v>
      </c>
      <c r="B2" s="185" t="e">
        <f>+B3+B4</f>
        <v>#REF!</v>
      </c>
      <c r="C2" s="185" t="e">
        <f>+C3+C4</f>
        <v>#REF!</v>
      </c>
      <c r="D2" s="185" t="e">
        <f>+D6+D12+D17+D19+D24+D26+D31+D34+D37+D46+D48+D53+D55+D57+D59+D64+D66+D68+D70+D74+D76+D82+D86+D89+D95+D97+D100+D102+D104+D108+D111+D113+D115+D91+D127</f>
        <v>#REF!</v>
      </c>
      <c r="E2" s="186" t="e">
        <f>+E3+E4</f>
        <v>#REF!</v>
      </c>
      <c r="F2" s="186" t="e">
        <f>+B2+E2</f>
        <v>#REF!</v>
      </c>
    </row>
    <row r="3" spans="1:6" ht="23.25">
      <c r="A3" s="187" t="s">
        <v>17</v>
      </c>
      <c r="B3" s="176" t="e">
        <f>+B6+B12+B17+B19+B24+B26+B31+B34+B37+B42+B46+B48+B53+B55+B57+B59+B64+B66+B68+B70+B72+B74+B76+B78+B80+B82+B84+B86+B89+B91+B93+B95+B97+B100+B102+B104+B106+B108</f>
        <v>#REF!</v>
      </c>
      <c r="C3" s="176" t="e">
        <f>+C6+C12+C17+C19+C24+C26+C31+C34+C37+C42+C46+C48+C53+C55+C57+C59+C64+C66+C68+C70+C72+C74+C76+C78+C80+C82+C84+C86+C89+C91+C93+C95+C97+C100+C102+C104+C106+C108</f>
        <v>#REF!</v>
      </c>
      <c r="D3" s="176" t="e">
        <f>+D6+D12+D17+D19+D24+D26+D31+D34+D37+D46+D48+D53+D55+D57+D59+D64+D66+D68+D70+D74+D76+D82+D86+D89+D91+D95+D97+D100+D102+D104+D108</f>
        <v>#REF!</v>
      </c>
      <c r="E3" s="186" t="e">
        <f>+E6+E19+E82+E84+E86+E91+E106</f>
        <v>#REF!</v>
      </c>
      <c r="F3" s="193" t="e">
        <f>+B3+E3</f>
        <v>#REF!</v>
      </c>
    </row>
    <row r="4" spans="1:6" ht="23.25">
      <c r="A4" s="188" t="s">
        <v>139</v>
      </c>
      <c r="B4" s="183" t="e">
        <f>+B111+B113+B115+B117+B119+B121+B123+B125+B127+B129+B131+B133+B135+B137+B139+B141+B143+B145+B147</f>
        <v>#REF!</v>
      </c>
      <c r="C4" s="183" t="e">
        <f>+C111+C113+C115+C117+C119+C121+C123+C125+C127+C129+C131+C133+C135+C137+C139+C141+C143+C145+C147</f>
        <v>#REF!</v>
      </c>
      <c r="D4" s="183" t="e">
        <f>+D111+D113+D115+D127</f>
        <v>#REF!</v>
      </c>
      <c r="E4" s="194"/>
      <c r="F4" s="194"/>
    </row>
    <row r="5" ht="23.25">
      <c r="E5" s="186"/>
    </row>
    <row r="6" spans="1:6" ht="23.25">
      <c r="A6" s="175" t="s">
        <v>43</v>
      </c>
      <c r="B6" s="176" t="e">
        <f>SUM(B7:B11)</f>
        <v>#REF!</v>
      </c>
      <c r="C6" s="176" t="e">
        <f>SUM(C7:C11)</f>
        <v>#REF!</v>
      </c>
      <c r="D6" s="176" t="e">
        <f>SUM(D7:D11)</f>
        <v>#REF!</v>
      </c>
      <c r="E6" s="178" t="e">
        <f>5779800-B6</f>
        <v>#REF!</v>
      </c>
      <c r="F6" s="190" t="e">
        <f>+E6+B6</f>
        <v>#REF!</v>
      </c>
    </row>
    <row r="7" spans="1:6" ht="23.25">
      <c r="A7" s="159" t="s">
        <v>90</v>
      </c>
      <c r="B7" s="123" t="e">
        <f>+#REF!</f>
        <v>#REF!</v>
      </c>
      <c r="C7" s="123" t="e">
        <f>+#REF!</f>
        <v>#REF!</v>
      </c>
      <c r="D7" s="123" t="e">
        <f>+B7-C7</f>
        <v>#REF!</v>
      </c>
      <c r="E7" s="189">
        <v>250000</v>
      </c>
      <c r="F7" s="178"/>
    </row>
    <row r="8" spans="1:4" ht="23.25">
      <c r="A8" s="159" t="s">
        <v>91</v>
      </c>
      <c r="B8" s="123">
        <f>+แม่แฝก!H9</f>
        <v>882100</v>
      </c>
      <c r="C8" s="123">
        <f>+แม่แฝก!I9</f>
        <v>292983.06999999995</v>
      </c>
      <c r="D8" s="123">
        <f>+B8-C8</f>
        <v>589116.93</v>
      </c>
    </row>
    <row r="9" spans="1:4" ht="23.25">
      <c r="A9" s="159" t="s">
        <v>93</v>
      </c>
      <c r="B9" s="123" t="e">
        <f>+#REF!</f>
        <v>#REF!</v>
      </c>
      <c r="C9" s="123" t="e">
        <f>+#REF!</f>
        <v>#REF!</v>
      </c>
      <c r="D9" s="123" t="e">
        <f>+B9-C9</f>
        <v>#REF!</v>
      </c>
    </row>
    <row r="10" spans="1:4" ht="23.25">
      <c r="A10" s="159" t="s">
        <v>92</v>
      </c>
      <c r="B10" s="123" t="e">
        <f>+#REF!</f>
        <v>#REF!</v>
      </c>
      <c r="C10" s="123" t="e">
        <f>+#REF!</f>
        <v>#REF!</v>
      </c>
      <c r="D10" s="123" t="e">
        <f>+B10-C10</f>
        <v>#REF!</v>
      </c>
    </row>
    <row r="11" spans="1:4" ht="23.25">
      <c r="A11" s="159" t="s">
        <v>94</v>
      </c>
      <c r="B11" s="123" t="e">
        <f>+#REF!</f>
        <v>#REF!</v>
      </c>
      <c r="C11" s="123" t="e">
        <f>+#REF!</f>
        <v>#REF!</v>
      </c>
      <c r="D11" s="123" t="e">
        <f>+B11-C11</f>
        <v>#REF!</v>
      </c>
    </row>
    <row r="12" spans="1:4" ht="23.25">
      <c r="A12" s="175" t="s">
        <v>95</v>
      </c>
      <c r="B12" s="176" t="e">
        <f>SUM(B13:B16)</f>
        <v>#REF!</v>
      </c>
      <c r="C12" s="176" t="e">
        <f>SUM(C13:C16)</f>
        <v>#REF!</v>
      </c>
      <c r="D12" s="176" t="e">
        <f>SUM(D13:D16)</f>
        <v>#REF!</v>
      </c>
    </row>
    <row r="13" spans="1:4" ht="23.25">
      <c r="A13" s="159" t="s">
        <v>90</v>
      </c>
      <c r="B13" s="123" t="e">
        <f>+#REF!</f>
        <v>#REF!</v>
      </c>
      <c r="C13" s="123" t="e">
        <f>+#REF!</f>
        <v>#REF!</v>
      </c>
      <c r="D13" s="123" t="e">
        <f>+B13-C13</f>
        <v>#REF!</v>
      </c>
    </row>
    <row r="14" spans="1:4" ht="23.25">
      <c r="A14" s="159" t="s">
        <v>91</v>
      </c>
      <c r="B14" s="123" t="e">
        <f>+แม่แฝก!#REF!+แม่แฝก!#REF!+แม่แฝก!#REF!+แม่แฝก!#REF!+แม่แฝก!#REF!+แม่แฝก!#REF!+แม่แฝก!#REF!</f>
        <v>#REF!</v>
      </c>
      <c r="C14" s="123" t="e">
        <f>+แม่แฝก!#REF!+แม่แฝก!#REF!+แม่แฝก!#REF!+แม่แฝก!#REF!+แม่แฝก!#REF!+แม่แฝก!#REF!+แม่แฝก!#REF!</f>
        <v>#REF!</v>
      </c>
      <c r="D14" s="123" t="e">
        <f>+B14-C14</f>
        <v>#REF!</v>
      </c>
    </row>
    <row r="15" spans="1:4" ht="23.25">
      <c r="A15" s="159" t="s">
        <v>92</v>
      </c>
      <c r="B15" s="123" t="e">
        <f>+#REF!+#REF!</f>
        <v>#REF!</v>
      </c>
      <c r="C15" s="123" t="e">
        <f>+#REF!+#REF!</f>
        <v>#REF!</v>
      </c>
      <c r="D15" s="123" t="e">
        <f>+B15-C15</f>
        <v>#REF!</v>
      </c>
    </row>
    <row r="16" spans="1:4" ht="23.25">
      <c r="A16" s="159" t="s">
        <v>94</v>
      </c>
      <c r="B16" s="123" t="e">
        <f>+#REF!</f>
        <v>#REF!</v>
      </c>
      <c r="C16" s="123" t="e">
        <f>+#REF!</f>
        <v>#REF!</v>
      </c>
      <c r="D16" s="123" t="e">
        <f>+B16-C16</f>
        <v>#REF!</v>
      </c>
    </row>
    <row r="17" spans="1:4" ht="23.25">
      <c r="A17" s="175" t="s">
        <v>57</v>
      </c>
      <c r="B17" s="176" t="e">
        <f>SUM(B18)</f>
        <v>#REF!</v>
      </c>
      <c r="C17" s="176" t="e">
        <f>SUM(C18)</f>
        <v>#REF!</v>
      </c>
      <c r="D17" s="176" t="e">
        <f>SUM(D18)</f>
        <v>#REF!</v>
      </c>
    </row>
    <row r="18" spans="1:4" ht="23.25">
      <c r="A18" s="159" t="s">
        <v>92</v>
      </c>
      <c r="B18" s="123" t="e">
        <f>+#REF!</f>
        <v>#REF!</v>
      </c>
      <c r="C18" s="123" t="e">
        <f>+#REF!</f>
        <v>#REF!</v>
      </c>
      <c r="D18" s="123" t="e">
        <f>+B18-C18</f>
        <v>#REF!</v>
      </c>
    </row>
    <row r="19" spans="1:6" ht="23.25">
      <c r="A19" s="175" t="s">
        <v>51</v>
      </c>
      <c r="B19" s="176" t="e">
        <f>SUM(B20:B23)</f>
        <v>#REF!</v>
      </c>
      <c r="C19" s="176" t="e">
        <f>SUM(C20:C23)</f>
        <v>#REF!</v>
      </c>
      <c r="D19" s="176" t="e">
        <f>SUM(D20:D23)</f>
        <v>#REF!</v>
      </c>
      <c r="E19" s="186" t="e">
        <f>117470800-B19</f>
        <v>#REF!</v>
      </c>
      <c r="F19" s="191" t="e">
        <f>+E19+B19</f>
        <v>#REF!</v>
      </c>
    </row>
    <row r="20" spans="1:5" ht="23.25">
      <c r="A20" s="159" t="s">
        <v>90</v>
      </c>
      <c r="B20" s="123" t="e">
        <f>+#REF!</f>
        <v>#REF!</v>
      </c>
      <c r="C20" s="123" t="e">
        <f>+#REF!</f>
        <v>#REF!</v>
      </c>
      <c r="D20" s="123" t="e">
        <f>+B20-C20</f>
        <v>#REF!</v>
      </c>
      <c r="E20" s="177">
        <v>3430000</v>
      </c>
    </row>
    <row r="21" spans="1:5" ht="23.25">
      <c r="A21" s="159" t="s">
        <v>91</v>
      </c>
      <c r="B21" s="123" t="e">
        <f>+แม่แฝก!#REF!</f>
        <v>#REF!</v>
      </c>
      <c r="C21" s="123" t="e">
        <f>+แม่แฝก!#REF!</f>
        <v>#REF!</v>
      </c>
      <c r="D21" s="123" t="e">
        <f>+B21-C21</f>
        <v>#REF!</v>
      </c>
      <c r="E21" s="177"/>
    </row>
    <row r="22" spans="1:5" ht="23.25">
      <c r="A22" s="159" t="s">
        <v>93</v>
      </c>
      <c r="B22" s="123" t="e">
        <f>+#REF!</f>
        <v>#REF!</v>
      </c>
      <c r="C22" s="123" t="e">
        <f>+#REF!</f>
        <v>#REF!</v>
      </c>
      <c r="D22" s="123" t="e">
        <f>+B22-C22</f>
        <v>#REF!</v>
      </c>
      <c r="E22" s="177">
        <v>150000</v>
      </c>
    </row>
    <row r="23" spans="1:5" ht="23.25">
      <c r="A23" s="159" t="s">
        <v>92</v>
      </c>
      <c r="B23" s="123" t="e">
        <f>+#REF!</f>
        <v>#REF!</v>
      </c>
      <c r="C23" s="123" t="e">
        <f>+#REF!</f>
        <v>#REF!</v>
      </c>
      <c r="D23" s="123" t="e">
        <f>+B23-C23</f>
        <v>#REF!</v>
      </c>
      <c r="E23" s="177">
        <v>305000</v>
      </c>
    </row>
    <row r="24" spans="1:4" ht="23.25">
      <c r="A24" s="175" t="s">
        <v>104</v>
      </c>
      <c r="B24" s="176" t="e">
        <f>+B25</f>
        <v>#REF!</v>
      </c>
      <c r="C24" s="176" t="e">
        <f>+C25</f>
        <v>#REF!</v>
      </c>
      <c r="D24" s="176" t="e">
        <f>+D25</f>
        <v>#REF!</v>
      </c>
    </row>
    <row r="25" spans="1:4" ht="23.25">
      <c r="A25" s="159" t="s">
        <v>90</v>
      </c>
      <c r="B25" s="123" t="e">
        <f>+#REF!</f>
        <v>#REF!</v>
      </c>
      <c r="C25" s="123" t="e">
        <f>+#REF!</f>
        <v>#REF!</v>
      </c>
      <c r="D25" s="123" t="e">
        <f>+B25-C25</f>
        <v>#REF!</v>
      </c>
    </row>
    <row r="26" spans="1:4" ht="23.25">
      <c r="A26" s="175" t="s">
        <v>98</v>
      </c>
      <c r="B26" s="176" t="e">
        <f>SUM(B27:B30)</f>
        <v>#REF!</v>
      </c>
      <c r="C26" s="176" t="e">
        <f>SUM(C27:C30)</f>
        <v>#REF!</v>
      </c>
      <c r="D26" s="176" t="e">
        <f>SUM(D27:D30)</f>
        <v>#REF!</v>
      </c>
    </row>
    <row r="27" spans="1:4" ht="23.25">
      <c r="A27" s="159" t="s">
        <v>90</v>
      </c>
      <c r="B27" s="123" t="e">
        <f>+#REF!</f>
        <v>#REF!</v>
      </c>
      <c r="C27" s="123" t="e">
        <f>+#REF!</f>
        <v>#REF!</v>
      </c>
      <c r="D27" s="123" t="e">
        <f>+B27-C27</f>
        <v>#REF!</v>
      </c>
    </row>
    <row r="28" spans="1:4" ht="23.25">
      <c r="A28" s="159" t="s">
        <v>91</v>
      </c>
      <c r="B28" s="123" t="e">
        <f>+แม่แฝก!#REF!</f>
        <v>#REF!</v>
      </c>
      <c r="C28" s="123" t="e">
        <f>+แม่แฝก!#REF!</f>
        <v>#REF!</v>
      </c>
      <c r="D28" s="123" t="e">
        <f>+B28-C28</f>
        <v>#REF!</v>
      </c>
    </row>
    <row r="29" spans="1:4" ht="23.25">
      <c r="A29" s="159" t="s">
        <v>93</v>
      </c>
      <c r="B29" s="123" t="e">
        <f>+#REF!</f>
        <v>#REF!</v>
      </c>
      <c r="C29" s="123" t="e">
        <f>+#REF!</f>
        <v>#REF!</v>
      </c>
      <c r="D29" s="123" t="e">
        <f>+B29-C29</f>
        <v>#REF!</v>
      </c>
    </row>
    <row r="30" spans="1:4" ht="23.25">
      <c r="A30" s="159" t="s">
        <v>92</v>
      </c>
      <c r="B30" s="123" t="e">
        <f>+#REF!</f>
        <v>#REF!</v>
      </c>
      <c r="C30" s="123" t="e">
        <f>+#REF!</f>
        <v>#REF!</v>
      </c>
      <c r="D30" s="123" t="e">
        <f>+B30-C30</f>
        <v>#REF!</v>
      </c>
    </row>
    <row r="31" spans="1:4" ht="23.25">
      <c r="A31" s="175" t="s">
        <v>106</v>
      </c>
      <c r="B31" s="176" t="e">
        <f>SUM(B32:B33)</f>
        <v>#REF!</v>
      </c>
      <c r="C31" s="176" t="e">
        <f>SUM(C32:C33)</f>
        <v>#REF!</v>
      </c>
      <c r="D31" s="176" t="e">
        <f>+D33</f>
        <v>#REF!</v>
      </c>
    </row>
    <row r="32" spans="1:4" ht="23.25">
      <c r="A32" s="159" t="s">
        <v>90</v>
      </c>
      <c r="B32" s="128" t="e">
        <f>+#REF!</f>
        <v>#REF!</v>
      </c>
      <c r="C32" s="128" t="e">
        <f>+#REF!</f>
        <v>#REF!</v>
      </c>
      <c r="D32" s="123" t="e">
        <f>+B32-C32</f>
        <v>#REF!</v>
      </c>
    </row>
    <row r="33" spans="1:4" ht="23.25">
      <c r="A33" s="159" t="s">
        <v>93</v>
      </c>
      <c r="B33" s="123" t="e">
        <f>+#REF!</f>
        <v>#REF!</v>
      </c>
      <c r="C33" s="123" t="e">
        <f>+#REF!</f>
        <v>#REF!</v>
      </c>
      <c r="D33" s="123" t="e">
        <f>+B33-C33</f>
        <v>#REF!</v>
      </c>
    </row>
    <row r="34" spans="1:4" ht="23.25">
      <c r="A34" s="175" t="s">
        <v>107</v>
      </c>
      <c r="B34" s="176" t="e">
        <f>SUM(B35:B36)</f>
        <v>#REF!</v>
      </c>
      <c r="C34" s="176" t="e">
        <f>SUM(C35:C36)</f>
        <v>#REF!</v>
      </c>
      <c r="D34" s="176" t="e">
        <f>+D36</f>
        <v>#REF!</v>
      </c>
    </row>
    <row r="35" spans="1:4" ht="23.25">
      <c r="A35" s="159" t="s">
        <v>90</v>
      </c>
      <c r="B35" s="128" t="e">
        <f>+#REF!</f>
        <v>#REF!</v>
      </c>
      <c r="C35" s="128" t="e">
        <f>+#REF!</f>
        <v>#REF!</v>
      </c>
      <c r="D35" s="123" t="e">
        <f>+B35-C35</f>
        <v>#REF!</v>
      </c>
    </row>
    <row r="36" spans="1:4" ht="23.25">
      <c r="A36" s="159" t="s">
        <v>93</v>
      </c>
      <c r="B36" s="123" t="e">
        <f>+#REF!</f>
        <v>#REF!</v>
      </c>
      <c r="C36" s="123" t="e">
        <f>+#REF!</f>
        <v>#REF!</v>
      </c>
      <c r="D36" s="123" t="e">
        <f>+B36-C36</f>
        <v>#REF!</v>
      </c>
    </row>
    <row r="37" spans="1:4" ht="23.25">
      <c r="A37" s="175" t="s">
        <v>89</v>
      </c>
      <c r="B37" s="176" t="e">
        <f>SUM(B38:B41)</f>
        <v>#REF!</v>
      </c>
      <c r="C37" s="176" t="e">
        <f>SUM(C38:C41)</f>
        <v>#REF!</v>
      </c>
      <c r="D37" s="176" t="e">
        <f>SUM(D38:D41)</f>
        <v>#REF!</v>
      </c>
    </row>
    <row r="38" spans="1:4" ht="23.25">
      <c r="A38" s="159" t="s">
        <v>90</v>
      </c>
      <c r="B38" s="123" t="e">
        <f>+#REF!</f>
        <v>#REF!</v>
      </c>
      <c r="C38" s="123" t="e">
        <f>+#REF!</f>
        <v>#REF!</v>
      </c>
      <c r="D38" s="123" t="e">
        <f>+B38-C38</f>
        <v>#REF!</v>
      </c>
    </row>
    <row r="39" spans="1:4" ht="23.25">
      <c r="A39" s="159" t="s">
        <v>91</v>
      </c>
      <c r="B39" s="123" t="e">
        <f>+แม่แฝก!#REF!</f>
        <v>#REF!</v>
      </c>
      <c r="C39" s="123" t="e">
        <f>+แม่แฝก!#REF!</f>
        <v>#REF!</v>
      </c>
      <c r="D39" s="123" t="e">
        <f>+B39-C39</f>
        <v>#REF!</v>
      </c>
    </row>
    <row r="40" spans="1:4" ht="23.25">
      <c r="A40" s="159" t="s">
        <v>93</v>
      </c>
      <c r="B40" s="123" t="e">
        <f>+#REF!</f>
        <v>#REF!</v>
      </c>
      <c r="C40" s="123" t="e">
        <f>+#REF!</f>
        <v>#REF!</v>
      </c>
      <c r="D40" s="123" t="e">
        <f>+B40-C40</f>
        <v>#REF!</v>
      </c>
    </row>
    <row r="41" spans="1:4" ht="23.25">
      <c r="A41" s="159" t="s">
        <v>92</v>
      </c>
      <c r="B41" s="123" t="e">
        <f>+#REF!</f>
        <v>#REF!</v>
      </c>
      <c r="C41" s="123" t="e">
        <f>+#REF!</f>
        <v>#REF!</v>
      </c>
      <c r="D41" s="123" t="e">
        <f>+B41-C41</f>
        <v>#REF!</v>
      </c>
    </row>
    <row r="42" spans="1:4" ht="23.25">
      <c r="A42" s="175" t="s">
        <v>117</v>
      </c>
      <c r="B42" s="176" t="e">
        <f>SUM(B43:B45)</f>
        <v>#REF!</v>
      </c>
      <c r="C42" s="176" t="e">
        <f>SUM(C43:C45)</f>
        <v>#REF!</v>
      </c>
      <c r="D42" s="176" t="e">
        <f>SUM(D43:D46)</f>
        <v>#REF!</v>
      </c>
    </row>
    <row r="43" spans="1:4" ht="23.25">
      <c r="A43" s="159" t="s">
        <v>90</v>
      </c>
      <c r="B43" s="123" t="e">
        <f>+#REF!</f>
        <v>#REF!</v>
      </c>
      <c r="C43" s="123" t="e">
        <f>+#REF!</f>
        <v>#REF!</v>
      </c>
      <c r="D43" s="123" t="e">
        <f>+B43-C43</f>
        <v>#REF!</v>
      </c>
    </row>
    <row r="44" spans="1:4" ht="23.25">
      <c r="A44" s="159" t="s">
        <v>91</v>
      </c>
      <c r="B44" s="123" t="e">
        <f>+แม่แฝก!#REF!</f>
        <v>#REF!</v>
      </c>
      <c r="C44" s="123" t="e">
        <f>+แม่แฝก!#REF!</f>
        <v>#REF!</v>
      </c>
      <c r="D44" s="123" t="e">
        <f>+B44-C44</f>
        <v>#REF!</v>
      </c>
    </row>
    <row r="45" spans="1:4" ht="23.25">
      <c r="A45" s="159" t="s">
        <v>93</v>
      </c>
      <c r="B45" s="123" t="e">
        <f>+#REF!</f>
        <v>#REF!</v>
      </c>
      <c r="C45" s="123" t="e">
        <f>+#REF!</f>
        <v>#REF!</v>
      </c>
      <c r="D45" s="123" t="e">
        <f>+B45-C45</f>
        <v>#REF!</v>
      </c>
    </row>
    <row r="46" spans="1:4" ht="23.25">
      <c r="A46" s="175" t="s">
        <v>53</v>
      </c>
      <c r="B46" s="176" t="e">
        <f>SUM(B47)</f>
        <v>#REF!</v>
      </c>
      <c r="C46" s="176" t="e">
        <f>SUM(C47)</f>
        <v>#REF!</v>
      </c>
      <c r="D46" s="176" t="e">
        <f>SUM(D47)</f>
        <v>#REF!</v>
      </c>
    </row>
    <row r="47" spans="1:4" ht="23.25">
      <c r="A47" s="159" t="s">
        <v>93</v>
      </c>
      <c r="B47" s="123" t="e">
        <f>+#REF!</f>
        <v>#REF!</v>
      </c>
      <c r="C47" s="123" t="e">
        <f>+#REF!</f>
        <v>#REF!</v>
      </c>
      <c r="D47" s="123" t="e">
        <f>+B47-C47</f>
        <v>#REF!</v>
      </c>
    </row>
    <row r="48" spans="1:4" ht="23.25">
      <c r="A48" s="175" t="s">
        <v>88</v>
      </c>
      <c r="B48" s="176" t="e">
        <f>SUM(B49:B52)</f>
        <v>#REF!</v>
      </c>
      <c r="C48" s="176" t="e">
        <f>SUM(C49:C52)</f>
        <v>#REF!</v>
      </c>
      <c r="D48" s="176" t="e">
        <f>SUM(D49:D52)</f>
        <v>#REF!</v>
      </c>
    </row>
    <row r="49" spans="1:4" ht="23.25">
      <c r="A49" s="159" t="s">
        <v>90</v>
      </c>
      <c r="B49" s="123" t="e">
        <f>+#REF!</f>
        <v>#REF!</v>
      </c>
      <c r="C49" s="123" t="e">
        <f>+#REF!</f>
        <v>#REF!</v>
      </c>
      <c r="D49" s="123" t="e">
        <f>+B49-C49</f>
        <v>#REF!</v>
      </c>
    </row>
    <row r="50" spans="1:4" ht="23.25">
      <c r="A50" s="159" t="s">
        <v>91</v>
      </c>
      <c r="B50" s="123" t="e">
        <f>+แม่แฝก!#REF!</f>
        <v>#REF!</v>
      </c>
      <c r="C50" s="123" t="e">
        <f>+แม่แฝก!#REF!</f>
        <v>#REF!</v>
      </c>
      <c r="D50" s="123" t="e">
        <f>+B50-C50</f>
        <v>#REF!</v>
      </c>
    </row>
    <row r="51" spans="1:4" ht="23.25">
      <c r="A51" s="159" t="s">
        <v>93</v>
      </c>
      <c r="B51" s="123" t="e">
        <f>+#REF!</f>
        <v>#REF!</v>
      </c>
      <c r="C51" s="123" t="e">
        <f>+#REF!</f>
        <v>#REF!</v>
      </c>
      <c r="D51" s="123" t="e">
        <f>+B51-C51</f>
        <v>#REF!</v>
      </c>
    </row>
    <row r="52" spans="1:4" ht="23.25">
      <c r="A52" s="159" t="s">
        <v>92</v>
      </c>
      <c r="B52" s="123" t="e">
        <f>+#REF!</f>
        <v>#REF!</v>
      </c>
      <c r="C52" s="123" t="e">
        <f>+#REF!</f>
        <v>#REF!</v>
      </c>
      <c r="D52" s="123" t="e">
        <f>+B52-C52</f>
        <v>#REF!</v>
      </c>
    </row>
    <row r="53" spans="1:4" ht="23.25">
      <c r="A53" s="175" t="s">
        <v>54</v>
      </c>
      <c r="B53" s="176" t="e">
        <f>+B54</f>
        <v>#REF!</v>
      </c>
      <c r="C53" s="176" t="e">
        <f>+C54</f>
        <v>#REF!</v>
      </c>
      <c r="D53" s="176" t="e">
        <f>+D54</f>
        <v>#REF!</v>
      </c>
    </row>
    <row r="54" spans="1:4" ht="23.25">
      <c r="A54" s="159" t="s">
        <v>91</v>
      </c>
      <c r="B54" s="123" t="e">
        <f>+แม่แฝก!#REF!</f>
        <v>#REF!</v>
      </c>
      <c r="C54" s="123" t="e">
        <f>+แม่แฝก!#REF!</f>
        <v>#REF!</v>
      </c>
      <c r="D54" s="123" t="e">
        <f>+B54-C54</f>
        <v>#REF!</v>
      </c>
    </row>
    <row r="55" spans="1:4" ht="23.25">
      <c r="A55" s="175" t="s">
        <v>52</v>
      </c>
      <c r="B55" s="176" t="e">
        <f>+B56</f>
        <v>#REF!</v>
      </c>
      <c r="C55" s="176" t="e">
        <f>+C56</f>
        <v>#REF!</v>
      </c>
      <c r="D55" s="176" t="e">
        <f>+D56</f>
        <v>#REF!</v>
      </c>
    </row>
    <row r="56" spans="1:4" ht="23.25">
      <c r="A56" s="159" t="s">
        <v>91</v>
      </c>
      <c r="B56" s="123" t="e">
        <f>+แม่แฝก!#REF!</f>
        <v>#REF!</v>
      </c>
      <c r="C56" s="123" t="e">
        <f>+แม่แฝก!#REF!</f>
        <v>#REF!</v>
      </c>
      <c r="D56" s="123" t="e">
        <f>+B56-C56</f>
        <v>#REF!</v>
      </c>
    </row>
    <row r="57" spans="1:4" ht="23.25">
      <c r="A57" s="175" t="s">
        <v>103</v>
      </c>
      <c r="B57" s="176" t="e">
        <f>+B58</f>
        <v>#REF!</v>
      </c>
      <c r="C57" s="176" t="e">
        <f>+C58</f>
        <v>#REF!</v>
      </c>
      <c r="D57" s="176" t="e">
        <f>+D58</f>
        <v>#REF!</v>
      </c>
    </row>
    <row r="58" spans="1:4" ht="23.25">
      <c r="A58" s="159" t="s">
        <v>108</v>
      </c>
      <c r="B58" s="123" t="e">
        <f>+#REF!</f>
        <v>#REF!</v>
      </c>
      <c r="C58" s="123" t="e">
        <f>+#REF!</f>
        <v>#REF!</v>
      </c>
      <c r="D58" s="123" t="e">
        <f>+B58-C58</f>
        <v>#REF!</v>
      </c>
    </row>
    <row r="59" spans="1:5" ht="23.25">
      <c r="A59" s="175" t="s">
        <v>101</v>
      </c>
      <c r="B59" s="176" t="e">
        <f>SUM(B60:B63)</f>
        <v>#REF!</v>
      </c>
      <c r="C59" s="176" t="e">
        <f>SUM(C60:C63)</f>
        <v>#REF!</v>
      </c>
      <c r="D59" s="176" t="e">
        <f>SUM(D60:D63)</f>
        <v>#REF!</v>
      </c>
      <c r="E59" s="186"/>
    </row>
    <row r="60" spans="1:4" ht="23.25">
      <c r="A60" s="159" t="s">
        <v>90</v>
      </c>
      <c r="B60" s="123" t="e">
        <f>+#REF!</f>
        <v>#REF!</v>
      </c>
      <c r="C60" s="123" t="e">
        <f>+#REF!</f>
        <v>#REF!</v>
      </c>
      <c r="D60" s="123" t="e">
        <f>+B60-C60</f>
        <v>#REF!</v>
      </c>
    </row>
    <row r="61" spans="1:4" ht="23.25">
      <c r="A61" s="159" t="s">
        <v>91</v>
      </c>
      <c r="B61" s="123" t="e">
        <f>+แม่แฝก!#REF!</f>
        <v>#REF!</v>
      </c>
      <c r="C61" s="123" t="e">
        <f>+แม่แฝก!#REF!</f>
        <v>#REF!</v>
      </c>
      <c r="D61" s="123" t="e">
        <f>+B61-C61</f>
        <v>#REF!</v>
      </c>
    </row>
    <row r="62" spans="1:4" ht="23.25">
      <c r="A62" s="159" t="s">
        <v>93</v>
      </c>
      <c r="B62" s="123" t="e">
        <f>+#REF!</f>
        <v>#REF!</v>
      </c>
      <c r="C62" s="123" t="e">
        <f>+#REF!</f>
        <v>#REF!</v>
      </c>
      <c r="D62" s="123" t="e">
        <f>+B62-C62</f>
        <v>#REF!</v>
      </c>
    </row>
    <row r="63" spans="1:4" ht="23.25">
      <c r="A63" s="159" t="s">
        <v>92</v>
      </c>
      <c r="B63" s="123" t="e">
        <f>+#REF!</f>
        <v>#REF!</v>
      </c>
      <c r="C63" s="123" t="e">
        <f>+#REF!</f>
        <v>#REF!</v>
      </c>
      <c r="D63" s="123" t="e">
        <f>+B63-C63</f>
        <v>#REF!</v>
      </c>
    </row>
    <row r="64" spans="1:4" ht="23.25">
      <c r="A64" s="175" t="s">
        <v>102</v>
      </c>
      <c r="B64" s="176" t="e">
        <f>+B65</f>
        <v>#REF!</v>
      </c>
      <c r="C64" s="176" t="e">
        <f>+C65</f>
        <v>#REF!</v>
      </c>
      <c r="D64" s="176" t="e">
        <f>+D65</f>
        <v>#REF!</v>
      </c>
    </row>
    <row r="65" spans="1:4" ht="23.25">
      <c r="A65" s="159" t="s">
        <v>94</v>
      </c>
      <c r="B65" s="123" t="e">
        <f>+#REF!</f>
        <v>#REF!</v>
      </c>
      <c r="C65" s="123" t="e">
        <f>+#REF!</f>
        <v>#REF!</v>
      </c>
      <c r="D65" s="123" t="e">
        <f>+B65-C65</f>
        <v>#REF!</v>
      </c>
    </row>
    <row r="66" spans="1:4" ht="23.25">
      <c r="A66" s="175" t="s">
        <v>46</v>
      </c>
      <c r="B66" s="176" t="e">
        <f>+B67</f>
        <v>#REF!</v>
      </c>
      <c r="C66" s="176" t="e">
        <f>+C67</f>
        <v>#REF!</v>
      </c>
      <c r="D66" s="176" t="e">
        <f>+D67</f>
        <v>#REF!</v>
      </c>
    </row>
    <row r="67" spans="1:6" ht="23.25">
      <c r="A67" s="159" t="s">
        <v>108</v>
      </c>
      <c r="B67" s="123" t="e">
        <f>+#REF!</f>
        <v>#REF!</v>
      </c>
      <c r="C67" s="123" t="e">
        <f>+#REF!</f>
        <v>#REF!</v>
      </c>
      <c r="D67" s="123" t="e">
        <f>+B67-C67</f>
        <v>#REF!</v>
      </c>
      <c r="E67" s="178"/>
      <c r="F67" s="178"/>
    </row>
    <row r="68" spans="1:4" ht="23.25">
      <c r="A68" s="175" t="s">
        <v>109</v>
      </c>
      <c r="B68" s="176" t="e">
        <f>+B69</f>
        <v>#REF!</v>
      </c>
      <c r="C68" s="176" t="e">
        <f>+C69</f>
        <v>#REF!</v>
      </c>
      <c r="D68" s="176" t="e">
        <f>+D69</f>
        <v>#REF!</v>
      </c>
    </row>
    <row r="69" spans="1:6" ht="23.25">
      <c r="A69" s="159" t="s">
        <v>108</v>
      </c>
      <c r="B69" s="123" t="e">
        <f>+#REF!</f>
        <v>#REF!</v>
      </c>
      <c r="C69" s="123" t="e">
        <f>+#REF!</f>
        <v>#REF!</v>
      </c>
      <c r="D69" s="123" t="e">
        <f>+B69-C69</f>
        <v>#REF!</v>
      </c>
      <c r="E69" s="178"/>
      <c r="F69" s="178"/>
    </row>
    <row r="70" spans="1:4" ht="23.25">
      <c r="A70" s="175" t="s">
        <v>55</v>
      </c>
      <c r="B70" s="176" t="e">
        <f>+B71</f>
        <v>#REF!</v>
      </c>
      <c r="C70" s="176" t="e">
        <f>+C71</f>
        <v>#REF!</v>
      </c>
      <c r="D70" s="176" t="e">
        <f>+D71</f>
        <v>#REF!</v>
      </c>
    </row>
    <row r="71" spans="1:6" ht="23.25">
      <c r="A71" s="159" t="s">
        <v>108</v>
      </c>
      <c r="B71" s="123" t="e">
        <f>+#REF!</f>
        <v>#REF!</v>
      </c>
      <c r="C71" s="123" t="e">
        <f>+#REF!</f>
        <v>#REF!</v>
      </c>
      <c r="D71" s="123" t="e">
        <f>+B71-C71</f>
        <v>#REF!</v>
      </c>
      <c r="E71" s="178"/>
      <c r="F71" s="178"/>
    </row>
    <row r="72" spans="1:4" ht="23.25">
      <c r="A72" s="175" t="s">
        <v>124</v>
      </c>
      <c r="B72" s="176" t="e">
        <f>+B73</f>
        <v>#REF!</v>
      </c>
      <c r="C72" s="176" t="e">
        <f>+C73</f>
        <v>#REF!</v>
      </c>
      <c r="D72" s="176" t="e">
        <f>+D73</f>
        <v>#REF!</v>
      </c>
    </row>
    <row r="73" spans="1:6" ht="23.25">
      <c r="A73" s="159" t="s">
        <v>90</v>
      </c>
      <c r="B73" s="123" t="e">
        <f>+#REF!</f>
        <v>#REF!</v>
      </c>
      <c r="C73" s="123" t="e">
        <f>+#REF!</f>
        <v>#REF!</v>
      </c>
      <c r="D73" s="123" t="e">
        <f>+B73-C73</f>
        <v>#REF!</v>
      </c>
      <c r="E73" s="178"/>
      <c r="F73" s="178"/>
    </row>
    <row r="74" spans="1:4" ht="23.25">
      <c r="A74" s="175" t="s">
        <v>50</v>
      </c>
      <c r="B74" s="176" t="e">
        <f>+B75</f>
        <v>#REF!</v>
      </c>
      <c r="C74" s="176" t="e">
        <f>+C75</f>
        <v>#REF!</v>
      </c>
      <c r="D74" s="176" t="e">
        <f>+D75</f>
        <v>#REF!</v>
      </c>
    </row>
    <row r="75" spans="1:6" ht="23.25">
      <c r="A75" s="159" t="s">
        <v>108</v>
      </c>
      <c r="B75" s="123" t="e">
        <f>+#REF!</f>
        <v>#REF!</v>
      </c>
      <c r="C75" s="123" t="e">
        <f>+#REF!</f>
        <v>#REF!</v>
      </c>
      <c r="D75" s="123" t="e">
        <f>+B75-C75</f>
        <v>#REF!</v>
      </c>
      <c r="E75" s="178"/>
      <c r="F75" s="178"/>
    </row>
    <row r="76" spans="1:4" ht="23.25">
      <c r="A76" s="175" t="s">
        <v>100</v>
      </c>
      <c r="B76" s="176" t="e">
        <f>+B77</f>
        <v>#REF!</v>
      </c>
      <c r="C76" s="176" t="e">
        <f>+C77</f>
        <v>#REF!</v>
      </c>
      <c r="D76" s="176" t="e">
        <f>+D77</f>
        <v>#REF!</v>
      </c>
    </row>
    <row r="77" spans="1:6" ht="23.25">
      <c r="A77" s="159" t="s">
        <v>110</v>
      </c>
      <c r="B77" s="123" t="e">
        <f>+#REF!</f>
        <v>#REF!</v>
      </c>
      <c r="C77" s="123" t="e">
        <f>+#REF!</f>
        <v>#REF!</v>
      </c>
      <c r="D77" s="123" t="e">
        <f>+B77-C77</f>
        <v>#REF!</v>
      </c>
      <c r="E77" s="178"/>
      <c r="F77" s="178"/>
    </row>
    <row r="78" spans="1:4" ht="23.25">
      <c r="A78" s="175" t="s">
        <v>128</v>
      </c>
      <c r="B78" s="176" t="e">
        <f>+B79</f>
        <v>#REF!</v>
      </c>
      <c r="C78" s="176" t="e">
        <f>+C79</f>
        <v>#REF!</v>
      </c>
      <c r="D78" s="176" t="e">
        <f>+D79</f>
        <v>#REF!</v>
      </c>
    </row>
    <row r="79" spans="1:6" ht="23.25">
      <c r="A79" s="159" t="s">
        <v>108</v>
      </c>
      <c r="B79" s="123" t="e">
        <f>+#REF!</f>
        <v>#REF!</v>
      </c>
      <c r="C79" s="123" t="e">
        <f>+#REF!</f>
        <v>#REF!</v>
      </c>
      <c r="D79" s="123" t="e">
        <f>+B79-C79</f>
        <v>#REF!</v>
      </c>
      <c r="E79" s="178"/>
      <c r="F79" s="178"/>
    </row>
    <row r="80" spans="1:4" ht="23.25">
      <c r="A80" s="175" t="s">
        <v>123</v>
      </c>
      <c r="B80" s="176" t="e">
        <f>+B81</f>
        <v>#REF!</v>
      </c>
      <c r="C80" s="176" t="e">
        <f>+C81</f>
        <v>#REF!</v>
      </c>
      <c r="D80" s="176" t="e">
        <f>+D81</f>
        <v>#REF!</v>
      </c>
    </row>
    <row r="81" spans="1:6" ht="23.25">
      <c r="A81" s="159" t="s">
        <v>108</v>
      </c>
      <c r="B81" s="123" t="e">
        <f>+#REF!</f>
        <v>#REF!</v>
      </c>
      <c r="C81" s="123" t="e">
        <f>+#REF!</f>
        <v>#REF!</v>
      </c>
      <c r="D81" s="123" t="e">
        <f>+B81-C81</f>
        <v>#REF!</v>
      </c>
      <c r="E81" s="178"/>
      <c r="F81" s="178"/>
    </row>
    <row r="82" spans="1:6" ht="23.25">
      <c r="A82" s="175" t="s">
        <v>47</v>
      </c>
      <c r="B82" s="176" t="e">
        <f>+B83</f>
        <v>#REF!</v>
      </c>
      <c r="C82" s="176" t="e">
        <f>+C83</f>
        <v>#REF!</v>
      </c>
      <c r="D82" s="176" t="e">
        <f>+D83</f>
        <v>#REF!</v>
      </c>
      <c r="E82" s="186" t="e">
        <f>5013210-B82</f>
        <v>#REF!</v>
      </c>
      <c r="F82" s="186" t="e">
        <f>+B82+E82</f>
        <v>#REF!</v>
      </c>
    </row>
    <row r="83" spans="1:6" ht="23.25">
      <c r="A83" s="159" t="s">
        <v>110</v>
      </c>
      <c r="B83" s="123" t="e">
        <f>+#REF!</f>
        <v>#REF!</v>
      </c>
      <c r="C83" s="123" t="e">
        <f>+#REF!</f>
        <v>#REF!</v>
      </c>
      <c r="D83" s="123" t="e">
        <f>+B83-C83</f>
        <v>#REF!</v>
      </c>
      <c r="E83" s="178"/>
      <c r="F83" s="178"/>
    </row>
    <row r="84" spans="1:5" ht="23.25">
      <c r="A84" s="175" t="s">
        <v>132</v>
      </c>
      <c r="B84" s="176">
        <f>+B85</f>
        <v>0</v>
      </c>
      <c r="C84" s="176">
        <f>+C85</f>
        <v>0</v>
      </c>
      <c r="D84" s="176">
        <f>+D85</f>
        <v>0</v>
      </c>
      <c r="E84" s="186">
        <v>324000</v>
      </c>
    </row>
    <row r="85" spans="1:6" ht="23.25">
      <c r="A85" s="159" t="s">
        <v>110</v>
      </c>
      <c r="D85" s="123">
        <f>+B85-C85</f>
        <v>0</v>
      </c>
      <c r="E85" s="178"/>
      <c r="F85" s="178"/>
    </row>
    <row r="86" spans="1:6" ht="23.25">
      <c r="A86" s="175" t="s">
        <v>111</v>
      </c>
      <c r="B86" s="176" t="e">
        <f>+B87+B88</f>
        <v>#REF!</v>
      </c>
      <c r="C86" s="176" t="e">
        <f>+C87+C88</f>
        <v>#REF!</v>
      </c>
      <c r="D86" s="176" t="e">
        <f>+D87+D88</f>
        <v>#REF!</v>
      </c>
      <c r="E86" s="178">
        <v>-50000</v>
      </c>
      <c r="F86" s="186" t="e">
        <f>+B86-E88</f>
        <v>#REF!</v>
      </c>
    </row>
    <row r="87" spans="1:4" ht="23.25">
      <c r="A87" s="181" t="s">
        <v>90</v>
      </c>
      <c r="B87" s="128" t="e">
        <f>+#REF!+#REF!+#REF!+#REF!+#REF!+#REF!+#REF!+#REF!+#REF!+#REF!+#REF!+#REF!+#REF!+#REF!+#REF!+#REF!+#REF!</f>
        <v>#REF!</v>
      </c>
      <c r="C87" s="128" t="e">
        <f>+#REF!+#REF!+#REF!+#REF!+#REF!+#REF!+#REF!+#REF!+#REF!+#REF!+#REF!+#REF!+#REF!+#REF!+#REF!+#REF!+#REF!</f>
        <v>#REF!</v>
      </c>
      <c r="D87" s="123" t="e">
        <f>+B87-C87</f>
        <v>#REF!</v>
      </c>
    </row>
    <row r="88" spans="1:6" ht="23.25">
      <c r="A88" s="159" t="s">
        <v>110</v>
      </c>
      <c r="B88" s="123" t="e">
        <f>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C88" s="123" t="e">
        <f>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D88" s="123" t="e">
        <f>+B88-C88</f>
        <v>#REF!</v>
      </c>
      <c r="E88" s="192">
        <v>50000</v>
      </c>
      <c r="F88" s="178"/>
    </row>
    <row r="89" spans="1:4" ht="23.25">
      <c r="A89" s="175" t="s">
        <v>96</v>
      </c>
      <c r="B89" s="176" t="e">
        <f>+B90</f>
        <v>#REF!</v>
      </c>
      <c r="C89" s="176" t="e">
        <f>+C90</f>
        <v>#REF!</v>
      </c>
      <c r="D89" s="176" t="e">
        <f>+D90</f>
        <v>#REF!</v>
      </c>
    </row>
    <row r="90" spans="1:6" ht="23.25">
      <c r="A90" s="159" t="s">
        <v>110</v>
      </c>
      <c r="B90" s="123" t="e">
        <f>+#REF!</f>
        <v>#REF!</v>
      </c>
      <c r="C90" s="123" t="e">
        <f>+#REF!</f>
        <v>#REF!</v>
      </c>
      <c r="D90" s="123" t="e">
        <f>+B90-C90</f>
        <v>#REF!</v>
      </c>
      <c r="E90" s="178"/>
      <c r="F90" s="178"/>
    </row>
    <row r="91" spans="1:5" ht="23.25">
      <c r="A91" s="175" t="s">
        <v>114</v>
      </c>
      <c r="B91" s="176" t="e">
        <f>+B92</f>
        <v>#REF!</v>
      </c>
      <c r="C91" s="176" t="e">
        <f>+C92</f>
        <v>#REF!</v>
      </c>
      <c r="D91" s="176" t="e">
        <f>+D92</f>
        <v>#REF!</v>
      </c>
      <c r="E91" s="178" t="e">
        <f>22209000-B91</f>
        <v>#REF!</v>
      </c>
    </row>
    <row r="92" spans="1:6" ht="23.25">
      <c r="A92" s="159" t="s">
        <v>90</v>
      </c>
      <c r="B92" s="123" t="e">
        <f>+#REF!</f>
        <v>#REF!</v>
      </c>
      <c r="C92" s="123" t="e">
        <f>+#REF!</f>
        <v>#REF!</v>
      </c>
      <c r="D92" s="123" t="e">
        <f>+B92-C92</f>
        <v>#REF!</v>
      </c>
      <c r="E92" s="178"/>
      <c r="F92" s="178"/>
    </row>
    <row r="93" spans="1:5" ht="23.25">
      <c r="A93" s="175" t="s">
        <v>129</v>
      </c>
      <c r="B93" s="176" t="e">
        <f>+B94</f>
        <v>#REF!</v>
      </c>
      <c r="C93" s="176" t="e">
        <f>+C94</f>
        <v>#REF!</v>
      </c>
      <c r="D93" s="176" t="e">
        <f>+D94</f>
        <v>#REF!</v>
      </c>
      <c r="E93" s="178"/>
    </row>
    <row r="94" spans="1:6" ht="23.25">
      <c r="A94" s="159" t="s">
        <v>90</v>
      </c>
      <c r="B94" s="123" t="e">
        <f>+#REF!</f>
        <v>#REF!</v>
      </c>
      <c r="C94" s="123" t="e">
        <f>+#REF!</f>
        <v>#REF!</v>
      </c>
      <c r="D94" s="123" t="e">
        <f>+B94-C94</f>
        <v>#REF!</v>
      </c>
      <c r="E94" s="178"/>
      <c r="F94" s="178"/>
    </row>
    <row r="95" spans="1:4" ht="23.25">
      <c r="A95" s="175" t="s">
        <v>105</v>
      </c>
      <c r="B95" s="176" t="e">
        <f>+B96</f>
        <v>#REF!</v>
      </c>
      <c r="C95" s="176" t="e">
        <f>+C96</f>
        <v>#REF!</v>
      </c>
      <c r="D95" s="176" t="e">
        <f>+D96</f>
        <v>#REF!</v>
      </c>
    </row>
    <row r="96" spans="1:6" ht="23.25">
      <c r="A96" s="159" t="s">
        <v>90</v>
      </c>
      <c r="B96" s="123" t="e">
        <f>+#REF!</f>
        <v>#REF!</v>
      </c>
      <c r="C96" s="123" t="e">
        <f>+#REF!</f>
        <v>#REF!</v>
      </c>
      <c r="D96" s="123" t="e">
        <f>+B96-C96</f>
        <v>#REF!</v>
      </c>
      <c r="E96" s="178"/>
      <c r="F96" s="178"/>
    </row>
    <row r="97" spans="1:4" ht="23.25">
      <c r="A97" s="175" t="s">
        <v>112</v>
      </c>
      <c r="B97" s="176" t="e">
        <f>+B98+B99</f>
        <v>#REF!</v>
      </c>
      <c r="C97" s="176" t="e">
        <f>+C98+C99</f>
        <v>#REF!</v>
      </c>
      <c r="D97" s="176" t="e">
        <f>+D98+D99</f>
        <v>#REF!</v>
      </c>
    </row>
    <row r="98" spans="1:6" ht="23.25">
      <c r="A98" s="159" t="s">
        <v>92</v>
      </c>
      <c r="B98" s="123" t="e">
        <f>+#REF!+#REF!+#REF!</f>
        <v>#REF!</v>
      </c>
      <c r="C98" s="123" t="e">
        <f>+#REF!+#REF!+#REF!</f>
        <v>#REF!</v>
      </c>
      <c r="D98" s="123" t="e">
        <f>+B98-C98</f>
        <v>#REF!</v>
      </c>
      <c r="E98" s="178"/>
      <c r="F98" s="178"/>
    </row>
    <row r="99" spans="1:6" ht="23.25">
      <c r="A99" s="159" t="s">
        <v>90</v>
      </c>
      <c r="B99" s="123" t="e">
        <f>+#REF!</f>
        <v>#REF!</v>
      </c>
      <c r="C99" s="123" t="e">
        <f>+#REF!</f>
        <v>#REF!</v>
      </c>
      <c r="D99" s="123" t="e">
        <f>+B99-C99</f>
        <v>#REF!</v>
      </c>
      <c r="E99" s="178"/>
      <c r="F99" s="178"/>
    </row>
    <row r="100" spans="1:4" ht="23.25">
      <c r="A100" s="175" t="s">
        <v>56</v>
      </c>
      <c r="B100" s="176" t="e">
        <f>+B101</f>
        <v>#REF!</v>
      </c>
      <c r="C100" s="176" t="e">
        <f>+C101</f>
        <v>#REF!</v>
      </c>
      <c r="D100" s="176" t="e">
        <f>+D101</f>
        <v>#REF!</v>
      </c>
    </row>
    <row r="101" spans="1:6" ht="23.25">
      <c r="A101" s="159" t="s">
        <v>93</v>
      </c>
      <c r="B101" s="123" t="e">
        <f>+#REF!</f>
        <v>#REF!</v>
      </c>
      <c r="C101" s="123" t="e">
        <f>+#REF!</f>
        <v>#REF!</v>
      </c>
      <c r="D101" s="123" t="e">
        <f>+B101-C101</f>
        <v>#REF!</v>
      </c>
      <c r="E101" s="178"/>
      <c r="F101" s="178"/>
    </row>
    <row r="102" spans="1:4" ht="23.25">
      <c r="A102" s="175" t="s">
        <v>1</v>
      </c>
      <c r="B102" s="176" t="e">
        <f>+B103</f>
        <v>#REF!</v>
      </c>
      <c r="C102" s="176" t="e">
        <f>+C103</f>
        <v>#REF!</v>
      </c>
      <c r="D102" s="176" t="e">
        <f>+D103</f>
        <v>#REF!</v>
      </c>
    </row>
    <row r="103" spans="1:6" ht="23.25">
      <c r="A103" s="159" t="s">
        <v>92</v>
      </c>
      <c r="B103" s="123" t="e">
        <f>+#REF!</f>
        <v>#REF!</v>
      </c>
      <c r="C103" s="123" t="e">
        <f>+#REF!</f>
        <v>#REF!</v>
      </c>
      <c r="D103" s="123" t="e">
        <f>+B103-C103</f>
        <v>#REF!</v>
      </c>
      <c r="E103" s="178"/>
      <c r="F103" s="178"/>
    </row>
    <row r="104" spans="1:4" ht="23.25">
      <c r="A104" s="175" t="s">
        <v>2</v>
      </c>
      <c r="B104" s="176" t="e">
        <f>+B105</f>
        <v>#REF!</v>
      </c>
      <c r="C104" s="176" t="e">
        <f>+C105</f>
        <v>#REF!</v>
      </c>
      <c r="D104" s="176" t="e">
        <f>+D105</f>
        <v>#REF!</v>
      </c>
    </row>
    <row r="105" spans="1:6" ht="23.25">
      <c r="A105" s="159" t="s">
        <v>92</v>
      </c>
      <c r="B105" s="123" t="e">
        <f>+#REF!</f>
        <v>#REF!</v>
      </c>
      <c r="C105" s="123" t="e">
        <f>+#REF!</f>
        <v>#REF!</v>
      </c>
      <c r="D105" s="123" t="e">
        <f>+B105-C105</f>
        <v>#REF!</v>
      </c>
      <c r="E105" s="178"/>
      <c r="F105" s="178"/>
    </row>
    <row r="106" spans="1:5" ht="23.25">
      <c r="A106" s="175" t="s">
        <v>133</v>
      </c>
      <c r="B106" s="176" t="e">
        <f>+B107</f>
        <v>#REF!</v>
      </c>
      <c r="C106" s="176" t="e">
        <f>+C107</f>
        <v>#REF!</v>
      </c>
      <c r="D106" s="176" t="e">
        <f>+D107</f>
        <v>#REF!</v>
      </c>
      <c r="E106" s="186" t="e">
        <f>7637900-B106</f>
        <v>#REF!</v>
      </c>
    </row>
    <row r="107" spans="1:6" ht="23.25">
      <c r="A107" s="159" t="s">
        <v>90</v>
      </c>
      <c r="B107" s="123" t="e">
        <f>+#REF!</f>
        <v>#REF!</v>
      </c>
      <c r="C107" s="123" t="e">
        <f>+#REF!</f>
        <v>#REF!</v>
      </c>
      <c r="D107" s="123" t="e">
        <f>+B107-C107</f>
        <v>#REF!</v>
      </c>
      <c r="E107" s="178"/>
      <c r="F107" s="178"/>
    </row>
    <row r="108" spans="1:4" ht="23.25">
      <c r="A108" s="175" t="s">
        <v>97</v>
      </c>
      <c r="B108" s="176" t="e">
        <f>+B109</f>
        <v>#REF!</v>
      </c>
      <c r="C108" s="176" t="e">
        <f>+C109</f>
        <v>#REF!</v>
      </c>
      <c r="D108" s="176" t="e">
        <f>+D109</f>
        <v>#REF!</v>
      </c>
    </row>
    <row r="109" spans="1:6" ht="23.25">
      <c r="A109" s="159" t="s">
        <v>92</v>
      </c>
      <c r="B109" s="123" t="e">
        <f>+#REF!</f>
        <v>#REF!</v>
      </c>
      <c r="C109" s="123" t="e">
        <f>+#REF!</f>
        <v>#REF!</v>
      </c>
      <c r="D109" s="123" t="e">
        <f>+B109-C109</f>
        <v>#REF!</v>
      </c>
      <c r="E109" s="178"/>
      <c r="F109" s="178"/>
    </row>
    <row r="110" spans="1:6" ht="26.25">
      <c r="A110" s="249" t="s">
        <v>14</v>
      </c>
      <c r="B110" s="249"/>
      <c r="C110" s="249"/>
      <c r="D110" s="249"/>
      <c r="E110" s="178"/>
      <c r="F110" s="178"/>
    </row>
    <row r="111" spans="1:4" ht="23.25">
      <c r="A111" s="182" t="s">
        <v>113</v>
      </c>
      <c r="B111" s="183" t="e">
        <f>+B112</f>
        <v>#REF!</v>
      </c>
      <c r="C111" s="183" t="e">
        <f>+C112</f>
        <v>#REF!</v>
      </c>
      <c r="D111" s="183" t="e">
        <f>+D112</f>
        <v>#REF!</v>
      </c>
    </row>
    <row r="112" spans="1:6" ht="23.25">
      <c r="A112" s="159" t="s">
        <v>110</v>
      </c>
      <c r="B112" s="123" t="e">
        <f>+#REF!</f>
        <v>#REF!</v>
      </c>
      <c r="C112" s="123" t="e">
        <f>+#REF!</f>
        <v>#REF!</v>
      </c>
      <c r="D112" s="123" t="e">
        <f>+B112-C112</f>
        <v>#REF!</v>
      </c>
      <c r="E112" s="178"/>
      <c r="F112" s="178"/>
    </row>
    <row r="113" spans="1:4" ht="23.25">
      <c r="A113" s="182" t="s">
        <v>113</v>
      </c>
      <c r="B113" s="183" t="e">
        <f>+B114</f>
        <v>#REF!</v>
      </c>
      <c r="C113" s="183" t="e">
        <f>+C114</f>
        <v>#REF!</v>
      </c>
      <c r="D113" s="183" t="e">
        <f>+D114</f>
        <v>#REF!</v>
      </c>
    </row>
    <row r="114" spans="1:6" ht="23.25">
      <c r="A114" s="159" t="s">
        <v>110</v>
      </c>
      <c r="B114" s="123" t="e">
        <f>+#REF!</f>
        <v>#REF!</v>
      </c>
      <c r="C114" s="123" t="e">
        <f>+#REF!</f>
        <v>#REF!</v>
      </c>
      <c r="D114" s="123" t="e">
        <f>+B114-C114</f>
        <v>#REF!</v>
      </c>
      <c r="E114" s="178"/>
      <c r="F114" s="178"/>
    </row>
    <row r="115" spans="1:5" ht="23.25">
      <c r="A115" s="182" t="s">
        <v>99</v>
      </c>
      <c r="B115" s="183" t="e">
        <f>+B116</f>
        <v>#REF!</v>
      </c>
      <c r="C115" s="183" t="e">
        <f>+C116</f>
        <v>#REF!</v>
      </c>
      <c r="D115" s="183" t="e">
        <f>+D116</f>
        <v>#REF!</v>
      </c>
      <c r="E115" s="178"/>
    </row>
    <row r="116" spans="1:6" ht="23.25">
      <c r="A116" s="159" t="s">
        <v>110</v>
      </c>
      <c r="B116" s="123" t="e">
        <f>+#REF!</f>
        <v>#REF!</v>
      </c>
      <c r="C116" s="123" t="e">
        <f>+#REF!</f>
        <v>#REF!</v>
      </c>
      <c r="D116" s="123" t="e">
        <f>+B116-C116</f>
        <v>#REF!</v>
      </c>
      <c r="E116" s="178"/>
      <c r="F116" s="178"/>
    </row>
    <row r="117" spans="1:5" ht="23.25">
      <c r="A117" s="182" t="s">
        <v>126</v>
      </c>
      <c r="B117" s="183" t="e">
        <f>+B118</f>
        <v>#REF!</v>
      </c>
      <c r="C117" s="183" t="e">
        <f>+C118</f>
        <v>#REF!</v>
      </c>
      <c r="D117" s="183" t="e">
        <f>+D118</f>
        <v>#REF!</v>
      </c>
      <c r="E117" s="178"/>
    </row>
    <row r="118" spans="1:6" ht="23.25">
      <c r="A118" s="159" t="s">
        <v>110</v>
      </c>
      <c r="B118" s="123" t="e">
        <f>+#REF!</f>
        <v>#REF!</v>
      </c>
      <c r="C118" s="123" t="e">
        <f>+#REF!</f>
        <v>#REF!</v>
      </c>
      <c r="D118" s="123" t="e">
        <f>+B118-C118</f>
        <v>#REF!</v>
      </c>
      <c r="E118" s="178"/>
      <c r="F118" s="178"/>
    </row>
    <row r="119" spans="1:5" ht="23.25">
      <c r="A119" s="182" t="s">
        <v>125</v>
      </c>
      <c r="B119" s="183" t="e">
        <f>+B120</f>
        <v>#REF!</v>
      </c>
      <c r="C119" s="183" t="e">
        <f>+C120</f>
        <v>#REF!</v>
      </c>
      <c r="D119" s="183" t="e">
        <f>+D120</f>
        <v>#REF!</v>
      </c>
      <c r="E119" s="178"/>
    </row>
    <row r="120" spans="1:6" ht="23.25">
      <c r="A120" s="159" t="s">
        <v>110</v>
      </c>
      <c r="B120" s="123" t="e">
        <f>+#REF!</f>
        <v>#REF!</v>
      </c>
      <c r="C120" s="123" t="e">
        <f>+#REF!</f>
        <v>#REF!</v>
      </c>
      <c r="D120" s="123" t="e">
        <f>+B120-C120</f>
        <v>#REF!</v>
      </c>
      <c r="E120" s="178"/>
      <c r="F120" s="178"/>
    </row>
    <row r="121" spans="1:5" ht="23.25">
      <c r="A121" s="182" t="s">
        <v>130</v>
      </c>
      <c r="B121" s="183" t="e">
        <f>+B122</f>
        <v>#REF!</v>
      </c>
      <c r="C121" s="183" t="e">
        <f>+C122</f>
        <v>#REF!</v>
      </c>
      <c r="D121" s="183" t="e">
        <f>+D122</f>
        <v>#REF!</v>
      </c>
      <c r="E121" s="178"/>
    </row>
    <row r="122" spans="1:6" ht="23.25">
      <c r="A122" s="159" t="s">
        <v>110</v>
      </c>
      <c r="B122" s="123" t="e">
        <f>+#REF!</f>
        <v>#REF!</v>
      </c>
      <c r="C122" s="123" t="e">
        <f>+#REF!</f>
        <v>#REF!</v>
      </c>
      <c r="D122" s="123" t="e">
        <f>+B122-C122</f>
        <v>#REF!</v>
      </c>
      <c r="E122" s="178"/>
      <c r="F122" s="178"/>
    </row>
    <row r="123" spans="1:5" ht="23.25">
      <c r="A123" s="182" t="s">
        <v>131</v>
      </c>
      <c r="B123" s="183" t="e">
        <f>+B124</f>
        <v>#REF!</v>
      </c>
      <c r="C123" s="183" t="e">
        <f>+C124</f>
        <v>#REF!</v>
      </c>
      <c r="D123" s="183" t="e">
        <f>+D124</f>
        <v>#REF!</v>
      </c>
      <c r="E123" s="178"/>
    </row>
    <row r="124" spans="1:6" ht="23.25">
      <c r="A124" s="159" t="s">
        <v>110</v>
      </c>
      <c r="B124" s="123" t="e">
        <f>+#REF!</f>
        <v>#REF!</v>
      </c>
      <c r="C124" s="123" t="e">
        <f>+#REF!</f>
        <v>#REF!</v>
      </c>
      <c r="D124" s="123" t="e">
        <f>+B124-C124</f>
        <v>#REF!</v>
      </c>
      <c r="E124" s="178"/>
      <c r="F124" s="178"/>
    </row>
    <row r="125" spans="1:5" ht="23.25">
      <c r="A125" s="182" t="s">
        <v>134</v>
      </c>
      <c r="B125" s="183" t="e">
        <f>+B126</f>
        <v>#REF!</v>
      </c>
      <c r="C125" s="183" t="e">
        <f>+C126</f>
        <v>#REF!</v>
      </c>
      <c r="D125" s="183" t="e">
        <f>+D126</f>
        <v>#REF!</v>
      </c>
      <c r="E125" s="178"/>
    </row>
    <row r="126" spans="1:6" ht="23.25">
      <c r="A126" s="159" t="s">
        <v>90</v>
      </c>
      <c r="B126" s="123" t="e">
        <f>+#REF!</f>
        <v>#REF!</v>
      </c>
      <c r="C126" s="123" t="e">
        <f>+#REF!</f>
        <v>#REF!</v>
      </c>
      <c r="D126" s="123" t="e">
        <f>+B126-C126</f>
        <v>#REF!</v>
      </c>
      <c r="E126" s="178"/>
      <c r="F126" s="178"/>
    </row>
    <row r="127" spans="1:4" ht="23.25">
      <c r="A127" s="182" t="s">
        <v>115</v>
      </c>
      <c r="B127" s="183" t="e">
        <f>+B128</f>
        <v>#REF!</v>
      </c>
      <c r="C127" s="183" t="e">
        <f>+C128</f>
        <v>#REF!</v>
      </c>
      <c r="D127" s="183" t="e">
        <f>+D128</f>
        <v>#REF!</v>
      </c>
    </row>
    <row r="128" spans="1:6" ht="23.25">
      <c r="A128" s="159" t="s">
        <v>110</v>
      </c>
      <c r="B128" s="123" t="e">
        <f>+#REF!</f>
        <v>#REF!</v>
      </c>
      <c r="C128" s="123" t="e">
        <f>+#REF!</f>
        <v>#REF!</v>
      </c>
      <c r="D128" s="123" t="e">
        <f>+B128-C128</f>
        <v>#REF!</v>
      </c>
      <c r="E128" s="178"/>
      <c r="F128" s="178"/>
    </row>
    <row r="129" spans="1:4" ht="23.25">
      <c r="A129" s="182" t="s">
        <v>118</v>
      </c>
      <c r="B129" s="183" t="e">
        <f>+B130</f>
        <v>#REF!</v>
      </c>
      <c r="C129" s="183" t="e">
        <f>+C130</f>
        <v>#REF!</v>
      </c>
      <c r="D129" s="183" t="e">
        <f>+D130</f>
        <v>#REF!</v>
      </c>
    </row>
    <row r="130" spans="1:6" ht="23.25">
      <c r="A130" s="159" t="s">
        <v>110</v>
      </c>
      <c r="B130" s="123" t="e">
        <f>+#REF!</f>
        <v>#REF!</v>
      </c>
      <c r="C130" s="123" t="e">
        <f>+#REF!</f>
        <v>#REF!</v>
      </c>
      <c r="D130" s="123" t="e">
        <f>+B130-C130</f>
        <v>#REF!</v>
      </c>
      <c r="E130" s="178"/>
      <c r="F130" s="178"/>
    </row>
    <row r="131" spans="1:4" ht="23.25">
      <c r="A131" s="182" t="s">
        <v>119</v>
      </c>
      <c r="B131" s="183" t="e">
        <f>+B132</f>
        <v>#REF!</v>
      </c>
      <c r="C131" s="183" t="e">
        <f>+C132</f>
        <v>#REF!</v>
      </c>
      <c r="D131" s="183" t="e">
        <f>+D132</f>
        <v>#REF!</v>
      </c>
    </row>
    <row r="132" spans="1:6" ht="23.25">
      <c r="A132" s="159" t="s">
        <v>110</v>
      </c>
      <c r="B132" s="123" t="e">
        <f>+#REF!</f>
        <v>#REF!</v>
      </c>
      <c r="C132" s="123" t="e">
        <f>+#REF!</f>
        <v>#REF!</v>
      </c>
      <c r="D132" s="123" t="e">
        <f>+B132-C132</f>
        <v>#REF!</v>
      </c>
      <c r="E132" s="178"/>
      <c r="F132" s="178"/>
    </row>
    <row r="133" spans="1:4" ht="23.25">
      <c r="A133" s="182" t="s">
        <v>120</v>
      </c>
      <c r="B133" s="183" t="e">
        <f>+B134</f>
        <v>#REF!</v>
      </c>
      <c r="C133" s="183" t="e">
        <f>+C134</f>
        <v>#REF!</v>
      </c>
      <c r="D133" s="183" t="e">
        <f>+D134</f>
        <v>#REF!</v>
      </c>
    </row>
    <row r="134" spans="1:6" ht="23.25">
      <c r="A134" s="159" t="s">
        <v>110</v>
      </c>
      <c r="B134" s="123" t="e">
        <f>+#REF!</f>
        <v>#REF!</v>
      </c>
      <c r="C134" s="123" t="e">
        <f>+#REF!</f>
        <v>#REF!</v>
      </c>
      <c r="D134" s="123" t="e">
        <f>+B134-C134</f>
        <v>#REF!</v>
      </c>
      <c r="E134" s="178"/>
      <c r="F134" s="178"/>
    </row>
    <row r="135" spans="1:4" ht="23.25">
      <c r="A135" s="182" t="s">
        <v>121</v>
      </c>
      <c r="B135" s="183" t="e">
        <f>+B136</f>
        <v>#REF!</v>
      </c>
      <c r="C135" s="183" t="e">
        <f>+C136</f>
        <v>#REF!</v>
      </c>
      <c r="D135" s="183" t="e">
        <f>+D136</f>
        <v>#REF!</v>
      </c>
    </row>
    <row r="136" spans="1:6" ht="23.25">
      <c r="A136" s="159" t="s">
        <v>110</v>
      </c>
      <c r="B136" s="123" t="e">
        <f>+#REF!</f>
        <v>#REF!</v>
      </c>
      <c r="C136" s="123" t="e">
        <f>+#REF!</f>
        <v>#REF!</v>
      </c>
      <c r="D136" s="123" t="e">
        <f>+B136-C136</f>
        <v>#REF!</v>
      </c>
      <c r="E136" s="178"/>
      <c r="F136" s="178"/>
    </row>
    <row r="137" spans="1:4" ht="23.25">
      <c r="A137" s="182" t="s">
        <v>122</v>
      </c>
      <c r="B137" s="183" t="e">
        <f>+B138</f>
        <v>#REF!</v>
      </c>
      <c r="C137" s="183" t="e">
        <f>+C138</f>
        <v>#REF!</v>
      </c>
      <c r="D137" s="183" t="e">
        <f>+D138</f>
        <v>#REF!</v>
      </c>
    </row>
    <row r="138" spans="1:6" ht="23.25">
      <c r="A138" s="159" t="s">
        <v>110</v>
      </c>
      <c r="B138" s="123" t="e">
        <f>+#REF!</f>
        <v>#REF!</v>
      </c>
      <c r="C138" s="123" t="e">
        <f>+#REF!</f>
        <v>#REF!</v>
      </c>
      <c r="D138" s="123" t="e">
        <f>+B138-C138</f>
        <v>#REF!</v>
      </c>
      <c r="E138" s="178"/>
      <c r="F138" s="178"/>
    </row>
    <row r="139" spans="1:5" ht="23.25">
      <c r="A139" s="182" t="s">
        <v>135</v>
      </c>
      <c r="B139" s="183" t="e">
        <f>+B140</f>
        <v>#REF!</v>
      </c>
      <c r="C139" s="183" t="e">
        <f>+C140</f>
        <v>#REF!</v>
      </c>
      <c r="D139" s="183" t="e">
        <f>+D140</f>
        <v>#REF!</v>
      </c>
      <c r="E139" s="177"/>
    </row>
    <row r="140" spans="1:6" ht="23.25">
      <c r="A140" s="159" t="s">
        <v>110</v>
      </c>
      <c r="B140" s="123" t="e">
        <f>+#REF!</f>
        <v>#REF!</v>
      </c>
      <c r="C140" s="123" t="e">
        <f>+#REF!</f>
        <v>#REF!</v>
      </c>
      <c r="D140" s="123" t="e">
        <f>+B140-C140</f>
        <v>#REF!</v>
      </c>
      <c r="E140" s="177"/>
      <c r="F140" s="178"/>
    </row>
    <row r="141" spans="1:5" ht="23.25">
      <c r="A141" s="182" t="s">
        <v>136</v>
      </c>
      <c r="B141" s="183" t="e">
        <f>+B142</f>
        <v>#REF!</v>
      </c>
      <c r="C141" s="183" t="e">
        <f>+C142</f>
        <v>#REF!</v>
      </c>
      <c r="D141" s="183" t="e">
        <f>+D142</f>
        <v>#REF!</v>
      </c>
      <c r="E141" s="177"/>
    </row>
    <row r="142" spans="1:6" ht="23.25">
      <c r="A142" s="159" t="s">
        <v>110</v>
      </c>
      <c r="B142" s="123" t="e">
        <f>+#REF!</f>
        <v>#REF!</v>
      </c>
      <c r="C142" s="123" t="e">
        <f>+#REF!</f>
        <v>#REF!</v>
      </c>
      <c r="D142" s="123" t="e">
        <f>+B142-C142</f>
        <v>#REF!</v>
      </c>
      <c r="E142" s="177"/>
      <c r="F142" s="178"/>
    </row>
    <row r="143" spans="1:5" ht="23.25">
      <c r="A143" s="182" t="s">
        <v>137</v>
      </c>
      <c r="B143" s="183" t="e">
        <f>+B144</f>
        <v>#REF!</v>
      </c>
      <c r="C143" s="183" t="e">
        <f>+C144</f>
        <v>#REF!</v>
      </c>
      <c r="D143" s="183" t="e">
        <f>+D144</f>
        <v>#REF!</v>
      </c>
      <c r="E143" s="177"/>
    </row>
    <row r="144" spans="1:6" ht="23.25">
      <c r="A144" s="159" t="s">
        <v>110</v>
      </c>
      <c r="B144" s="123" t="e">
        <f>+#REF!</f>
        <v>#REF!</v>
      </c>
      <c r="C144" s="123" t="e">
        <f>+#REF!</f>
        <v>#REF!</v>
      </c>
      <c r="D144" s="123" t="e">
        <f>+B144-C144</f>
        <v>#REF!</v>
      </c>
      <c r="E144" s="177"/>
      <c r="F144" s="178"/>
    </row>
    <row r="145" spans="1:4" ht="23.25">
      <c r="A145" s="182" t="s">
        <v>127</v>
      </c>
      <c r="B145" s="183" t="e">
        <f>+B146</f>
        <v>#REF!</v>
      </c>
      <c r="C145" s="183" t="e">
        <f>+C146</f>
        <v>#REF!</v>
      </c>
      <c r="D145" s="183" t="e">
        <f>+D146</f>
        <v>#REF!</v>
      </c>
    </row>
    <row r="146" spans="1:6" ht="23.25">
      <c r="A146" s="159" t="s">
        <v>110</v>
      </c>
      <c r="B146" s="123" t="e">
        <f>+#REF!</f>
        <v>#REF!</v>
      </c>
      <c r="C146" s="123" t="e">
        <f>+#REF!</f>
        <v>#REF!</v>
      </c>
      <c r="D146" s="123" t="e">
        <f>+B146-C146</f>
        <v>#REF!</v>
      </c>
      <c r="E146" s="178"/>
      <c r="F146" s="178"/>
    </row>
    <row r="147" spans="1:5" ht="23.25">
      <c r="A147" s="182" t="s">
        <v>138</v>
      </c>
      <c r="B147" s="183" t="e">
        <f>+B148</f>
        <v>#REF!</v>
      </c>
      <c r="C147" s="183" t="e">
        <f>+C148</f>
        <v>#REF!</v>
      </c>
      <c r="D147" s="183" t="e">
        <f>+D148</f>
        <v>#REF!</v>
      </c>
      <c r="E147" s="177"/>
    </row>
    <row r="148" spans="1:6" ht="23.25">
      <c r="A148" s="159" t="s">
        <v>110</v>
      </c>
      <c r="B148" s="123" t="e">
        <f>+#REF!</f>
        <v>#REF!</v>
      </c>
      <c r="C148" s="123" t="e">
        <f>+#REF!</f>
        <v>#REF!</v>
      </c>
      <c r="D148" s="123" t="e">
        <f>+B148-C148</f>
        <v>#REF!</v>
      </c>
      <c r="E148" s="178"/>
      <c r="F148" s="178"/>
    </row>
    <row r="151" spans="2:4" ht="23.25">
      <c r="B151" s="177" t="s">
        <v>90</v>
      </c>
      <c r="C151" s="177" t="s">
        <v>110</v>
      </c>
      <c r="D151" s="177" t="s">
        <v>143</v>
      </c>
    </row>
    <row r="152" spans="2:5" ht="23.25">
      <c r="B152" s="123">
        <v>3580058.21</v>
      </c>
      <c r="C152" s="123">
        <v>11127400</v>
      </c>
      <c r="D152" s="123">
        <v>2471482.7</v>
      </c>
      <c r="E152" s="177">
        <v>824700.49</v>
      </c>
    </row>
    <row r="153" spans="2:5" ht="23.25">
      <c r="B153" s="123">
        <v>55800</v>
      </c>
      <c r="C153" s="123">
        <v>1286000</v>
      </c>
      <c r="D153" s="123">
        <v>353853</v>
      </c>
      <c r="E153" s="123">
        <v>187441.84</v>
      </c>
    </row>
    <row r="154" spans="2:5" ht="23.25">
      <c r="B154" s="123">
        <v>8654000</v>
      </c>
      <c r="C154" s="123">
        <v>3866100</v>
      </c>
      <c r="D154" s="123">
        <v>1179003.28</v>
      </c>
      <c r="E154" s="178">
        <f>SUM(E152:E153)</f>
        <v>1012142.33</v>
      </c>
    </row>
    <row r="155" spans="2:4" ht="23.25">
      <c r="B155" s="123">
        <v>1790224.8</v>
      </c>
      <c r="C155" s="123">
        <v>305557</v>
      </c>
      <c r="D155" s="123">
        <v>2127507</v>
      </c>
    </row>
    <row r="156" spans="2:4" ht="23.25">
      <c r="B156" s="123">
        <v>1792054.79</v>
      </c>
      <c r="C156" s="123">
        <v>1999000</v>
      </c>
      <c r="D156" s="123">
        <v>571626.28</v>
      </c>
    </row>
    <row r="157" spans="3:4" ht="23.25">
      <c r="C157" s="123">
        <v>90000</v>
      </c>
      <c r="D157" s="123">
        <v>27000000</v>
      </c>
    </row>
    <row r="158" spans="3:4" ht="23.25">
      <c r="C158" s="123">
        <v>77100</v>
      </c>
      <c r="D158" s="123">
        <v>19800000</v>
      </c>
    </row>
    <row r="159" spans="3:4" ht="23.25">
      <c r="C159" s="123">
        <v>59300</v>
      </c>
      <c r="D159" s="123">
        <v>984926.54</v>
      </c>
    </row>
    <row r="160" spans="3:4" ht="23.25">
      <c r="C160" s="123">
        <v>53400</v>
      </c>
      <c r="D160" s="123">
        <v>1285000.45</v>
      </c>
    </row>
    <row r="161" spans="3:4" ht="23.25">
      <c r="C161" s="123">
        <v>29200</v>
      </c>
      <c r="D161" s="123">
        <v>70916900</v>
      </c>
    </row>
    <row r="162" spans="3:6" ht="23.25">
      <c r="C162" s="123">
        <v>74900</v>
      </c>
      <c r="E162" s="159">
        <f>89900-15000</f>
        <v>74900</v>
      </c>
      <c r="F162" s="159">
        <f>89900-77100</f>
        <v>12800</v>
      </c>
    </row>
    <row r="163" spans="3:5" ht="23.25">
      <c r="C163" s="123">
        <v>57600</v>
      </c>
      <c r="E163" s="159">
        <f>69100-11500</f>
        <v>57600</v>
      </c>
    </row>
    <row r="164" ht="23.25">
      <c r="C164" s="123">
        <v>48000</v>
      </c>
    </row>
    <row r="165" ht="23.25">
      <c r="C165" s="123">
        <v>35200</v>
      </c>
    </row>
    <row r="166" ht="23.25">
      <c r="C166" s="123">
        <v>45000</v>
      </c>
    </row>
    <row r="167" ht="23.25">
      <c r="C167" s="123">
        <v>30000</v>
      </c>
    </row>
    <row r="168" ht="23.25">
      <c r="C168" s="123">
        <v>48000</v>
      </c>
    </row>
    <row r="169" ht="23.25">
      <c r="C169" s="123">
        <v>885500</v>
      </c>
    </row>
    <row r="170" ht="23.25">
      <c r="C170" s="123">
        <v>290145</v>
      </c>
    </row>
    <row r="171" ht="23.25">
      <c r="C171" s="123">
        <v>200780</v>
      </c>
    </row>
    <row r="176" spans="2:5" ht="23.25">
      <c r="B176" s="123">
        <f>SUM(B152:B175)</f>
        <v>15872137.8</v>
      </c>
      <c r="C176" s="123">
        <f>SUM(C152:C175)</f>
        <v>20608182</v>
      </c>
      <c r="D176" s="123">
        <f>SUM(D152:D175)</f>
        <v>126690299.25</v>
      </c>
      <c r="E176" s="178">
        <f>SUM(B176:D176)</f>
        <v>163170619.05</v>
      </c>
    </row>
    <row r="177" spans="2:4" ht="23.25">
      <c r="B177" s="123" t="e">
        <f>+B178-B176</f>
        <v>#REF!</v>
      </c>
      <c r="C177" s="123" t="e">
        <f>+C178-C176</f>
        <v>#REF!</v>
      </c>
      <c r="D177" s="123" t="e">
        <f>+D178-D176</f>
        <v>#REF!</v>
      </c>
    </row>
    <row r="178" spans="2:4" ht="23.25">
      <c r="B178" s="123" t="e">
        <f>+#REF!</f>
        <v>#REF!</v>
      </c>
      <c r="C178" s="123" t="e">
        <f>+#REF!</f>
        <v>#REF!</v>
      </c>
      <c r="D178" s="123" t="e">
        <f>+#REF!</f>
        <v>#REF!</v>
      </c>
    </row>
  </sheetData>
  <sheetProtection/>
  <mergeCells count="1">
    <mergeCell ref="A110:D110"/>
  </mergeCells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23.140625" style="100" customWidth="1"/>
    <col min="2" max="2" width="19.8515625" style="123" customWidth="1"/>
    <col min="3" max="3" width="26.421875" style="123" customWidth="1"/>
    <col min="4" max="4" width="11.28125" style="123" customWidth="1"/>
    <col min="5" max="5" width="11.7109375" style="123" customWidth="1"/>
    <col min="6" max="6" width="14.57421875" style="124" customWidth="1"/>
    <col min="7" max="7" width="11.421875" style="123" customWidth="1"/>
    <col min="8" max="8" width="11.00390625" style="100" customWidth="1"/>
    <col min="9" max="9" width="9.140625" style="100" customWidth="1"/>
    <col min="10" max="10" width="22.140625" style="100" customWidth="1"/>
    <col min="11" max="16384" width="9.140625" style="100" customWidth="1"/>
  </cols>
  <sheetData>
    <row r="1" spans="1:10" ht="23.25">
      <c r="A1" s="248" t="s">
        <v>58</v>
      </c>
      <c r="B1" s="248"/>
      <c r="C1" s="248"/>
      <c r="D1" s="248"/>
      <c r="E1" s="248"/>
      <c r="F1" s="248"/>
      <c r="G1" s="248"/>
      <c r="H1" s="248"/>
      <c r="I1" s="248"/>
      <c r="J1" s="248"/>
    </row>
    <row r="2" spans="1:10" ht="23.25">
      <c r="A2" s="248" t="s">
        <v>59</v>
      </c>
      <c r="B2" s="248"/>
      <c r="C2" s="248"/>
      <c r="D2" s="248"/>
      <c r="E2" s="248"/>
      <c r="F2" s="248"/>
      <c r="G2" s="248"/>
      <c r="H2" s="248"/>
      <c r="I2" s="248"/>
      <c r="J2" s="248"/>
    </row>
    <row r="3" spans="1:10" ht="23.25">
      <c r="A3" s="248" t="s">
        <v>60</v>
      </c>
      <c r="B3" s="248"/>
      <c r="C3" s="248"/>
      <c r="D3" s="248"/>
      <c r="E3" s="248"/>
      <c r="F3" s="248"/>
      <c r="G3" s="248"/>
      <c r="H3" s="248"/>
      <c r="I3" s="248"/>
      <c r="J3" s="248"/>
    </row>
    <row r="4" spans="1:10" ht="23.25">
      <c r="A4" s="248" t="s">
        <v>61</v>
      </c>
      <c r="B4" s="248"/>
      <c r="C4" s="248"/>
      <c r="D4" s="248"/>
      <c r="E4" s="248"/>
      <c r="F4" s="248"/>
      <c r="G4" s="248"/>
      <c r="H4" s="248"/>
      <c r="I4" s="248"/>
      <c r="J4" s="248"/>
    </row>
    <row r="5" spans="1:2" ht="23.25">
      <c r="A5" s="160"/>
      <c r="B5" s="128"/>
    </row>
    <row r="6" spans="1:10" ht="30.75" customHeight="1">
      <c r="A6" s="250" t="s">
        <v>41</v>
      </c>
      <c r="B6" s="252" t="s">
        <v>62</v>
      </c>
      <c r="C6" s="171" t="s">
        <v>63</v>
      </c>
      <c r="D6" s="256" t="s">
        <v>65</v>
      </c>
      <c r="E6" s="256" t="s">
        <v>75</v>
      </c>
      <c r="F6" s="258" t="s">
        <v>66</v>
      </c>
      <c r="G6" s="259"/>
      <c r="H6" s="260"/>
      <c r="I6" s="254" t="s">
        <v>80</v>
      </c>
      <c r="J6" s="254" t="s">
        <v>70</v>
      </c>
    </row>
    <row r="7" spans="1:10" ht="93">
      <c r="A7" s="251"/>
      <c r="B7" s="253"/>
      <c r="C7" s="170" t="s">
        <v>64</v>
      </c>
      <c r="D7" s="257"/>
      <c r="E7" s="257"/>
      <c r="F7" s="167" t="s">
        <v>67</v>
      </c>
      <c r="G7" s="165" t="s">
        <v>68</v>
      </c>
      <c r="H7" s="164" t="s">
        <v>69</v>
      </c>
      <c r="I7" s="255"/>
      <c r="J7" s="255"/>
    </row>
    <row r="8" spans="1:10" ht="23.25">
      <c r="A8" s="153" t="s">
        <v>71</v>
      </c>
      <c r="B8" s="169" t="s">
        <v>72</v>
      </c>
      <c r="C8" s="169" t="s">
        <v>73</v>
      </c>
      <c r="D8" s="169" t="s">
        <v>74</v>
      </c>
      <c r="E8" s="166" t="s">
        <v>76</v>
      </c>
      <c r="F8" s="168" t="s">
        <v>77</v>
      </c>
      <c r="G8" s="166" t="s">
        <v>78</v>
      </c>
      <c r="H8" s="153" t="s">
        <v>79</v>
      </c>
      <c r="I8" s="152"/>
      <c r="J8" s="153" t="s">
        <v>81</v>
      </c>
    </row>
    <row r="9" spans="1:10" ht="23.25">
      <c r="A9" s="173" t="s">
        <v>82</v>
      </c>
      <c r="B9" s="154">
        <v>7332810</v>
      </c>
      <c r="C9" s="174" t="s">
        <v>85</v>
      </c>
      <c r="D9" s="154"/>
      <c r="E9" s="99"/>
      <c r="F9" s="172">
        <v>1153759.15</v>
      </c>
      <c r="G9" s="99"/>
      <c r="H9" s="98"/>
      <c r="I9" s="98"/>
      <c r="J9" s="98"/>
    </row>
    <row r="10" spans="1:10" ht="23.25">
      <c r="A10" s="173" t="s">
        <v>83</v>
      </c>
      <c r="B10" s="154">
        <v>0</v>
      </c>
      <c r="C10" s="174"/>
      <c r="D10" s="154"/>
      <c r="E10" s="99"/>
      <c r="F10" s="172"/>
      <c r="G10" s="99"/>
      <c r="H10" s="98"/>
      <c r="I10" s="98"/>
      <c r="J10" s="98"/>
    </row>
    <row r="11" spans="1:10" ht="23.25">
      <c r="A11" s="173" t="s">
        <v>84</v>
      </c>
      <c r="B11" s="154">
        <v>294394260</v>
      </c>
      <c r="C11" s="174" t="s">
        <v>85</v>
      </c>
      <c r="D11" s="154"/>
      <c r="E11" s="154"/>
      <c r="F11" s="154">
        <v>2714052.4</v>
      </c>
      <c r="G11" s="99"/>
      <c r="H11" s="98"/>
      <c r="I11" s="98"/>
      <c r="J11" s="98"/>
    </row>
    <row r="12" spans="1:10" ht="23.25">
      <c r="A12" s="173"/>
      <c r="B12" s="154"/>
      <c r="C12" s="154"/>
      <c r="D12" s="154"/>
      <c r="E12" s="154"/>
      <c r="F12" s="154"/>
      <c r="G12" s="99"/>
      <c r="H12" s="98"/>
      <c r="I12" s="98"/>
      <c r="J12" s="98"/>
    </row>
    <row r="13" spans="1:10" ht="23.25">
      <c r="A13" s="173"/>
      <c r="B13" s="154"/>
      <c r="C13" s="154"/>
      <c r="D13" s="154"/>
      <c r="E13" s="154"/>
      <c r="F13" s="154"/>
      <c r="G13" s="99"/>
      <c r="H13" s="98"/>
      <c r="I13" s="98"/>
      <c r="J13" s="98"/>
    </row>
    <row r="14" spans="1:2" ht="23.25">
      <c r="A14" s="100" t="s">
        <v>86</v>
      </c>
      <c r="B14" s="128"/>
    </row>
    <row r="15" ht="23.25">
      <c r="A15" s="100" t="s">
        <v>87</v>
      </c>
    </row>
    <row r="16" ht="23.25">
      <c r="A16" s="122"/>
    </row>
    <row r="17" ht="23.25">
      <c r="A17" s="122"/>
    </row>
    <row r="18" ht="23.25">
      <c r="A18" s="122"/>
    </row>
    <row r="19" ht="23.25">
      <c r="A19" s="122"/>
    </row>
    <row r="20" ht="23.25">
      <c r="A20" s="122"/>
    </row>
    <row r="21" ht="23.25">
      <c r="A21" s="122"/>
    </row>
    <row r="22" ht="23.25">
      <c r="A22" s="122"/>
    </row>
    <row r="23" ht="23.25">
      <c r="A23" s="122"/>
    </row>
    <row r="24" ht="23.25">
      <c r="A24" s="122"/>
    </row>
    <row r="25" ht="23.25">
      <c r="A25" s="122"/>
    </row>
    <row r="26" ht="23.25">
      <c r="A26" s="122"/>
    </row>
    <row r="27" ht="23.25">
      <c r="A27" s="122"/>
    </row>
    <row r="28" ht="23.25">
      <c r="A28" s="122"/>
    </row>
    <row r="29" ht="23.25">
      <c r="A29" s="122"/>
    </row>
    <row r="30" ht="23.25">
      <c r="A30" s="122"/>
    </row>
    <row r="31" ht="23.25">
      <c r="A31" s="122"/>
    </row>
    <row r="32" ht="23.25">
      <c r="A32" s="122"/>
    </row>
    <row r="33" ht="23.25">
      <c r="A33" s="122"/>
    </row>
    <row r="34" ht="23.25">
      <c r="A34" s="122"/>
    </row>
    <row r="35" ht="23.25">
      <c r="A35" s="122"/>
    </row>
    <row r="36" ht="23.25">
      <c r="A36" s="122"/>
    </row>
    <row r="37" ht="23.25">
      <c r="A37" s="122"/>
    </row>
    <row r="38" ht="23.25">
      <c r="A38" s="122"/>
    </row>
    <row r="39" ht="23.25">
      <c r="A39" s="122"/>
    </row>
    <row r="40" ht="23.25">
      <c r="A40" s="122"/>
    </row>
    <row r="41" ht="23.25">
      <c r="A41" s="122"/>
    </row>
    <row r="42" ht="23.25">
      <c r="A42" s="122"/>
    </row>
    <row r="43" ht="23.25">
      <c r="A43" s="122"/>
    </row>
    <row r="44" ht="23.25">
      <c r="A44" s="122"/>
    </row>
    <row r="45" ht="23.25">
      <c r="A45" s="122"/>
    </row>
    <row r="46" ht="23.25">
      <c r="A46" s="122"/>
    </row>
    <row r="47" ht="23.25">
      <c r="A47" s="122"/>
    </row>
    <row r="48" ht="23.25">
      <c r="A48" s="122"/>
    </row>
  </sheetData>
  <sheetProtection/>
  <mergeCells count="11">
    <mergeCell ref="F6:H6"/>
    <mergeCell ref="A1:J1"/>
    <mergeCell ref="A2:J2"/>
    <mergeCell ref="A3:J3"/>
    <mergeCell ref="A4:J4"/>
    <mergeCell ref="A6:A7"/>
    <mergeCell ref="B6:B7"/>
    <mergeCell ref="I6:I7"/>
    <mergeCell ref="J6:J7"/>
    <mergeCell ref="D6:D7"/>
    <mergeCell ref="E6:E7"/>
  </mergeCells>
  <printOptions/>
  <pageMargins left="0.25" right="0.26" top="0.58" bottom="0.8" header="0.5" footer="0.5"/>
  <pageSetup horizontalDpi="600" verticalDpi="600" orientation="landscape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EAK</cp:lastModifiedBy>
  <cp:lastPrinted>2013-02-26T04:34:06Z</cp:lastPrinted>
  <dcterms:created xsi:type="dcterms:W3CDTF">2006-06-15T00:26:51Z</dcterms:created>
  <dcterms:modified xsi:type="dcterms:W3CDTF">2013-03-09T04:35:15Z</dcterms:modified>
  <cp:category/>
  <cp:version/>
  <cp:contentType/>
  <cp:contentStatus/>
</cp:coreProperties>
</file>